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390" windowHeight="13935" activeTab="0"/>
  </bookViews>
  <sheets>
    <sheet name="A-1" sheetId="1" r:id="rId1"/>
    <sheet name="A-2" sheetId="2" r:id="rId2"/>
    <sheet name="A-3" sheetId="3" r:id="rId3"/>
    <sheet name="A-4" sheetId="4" r:id="rId4"/>
    <sheet name="A-5" sheetId="5" r:id="rId5"/>
    <sheet name="A-6" sheetId="6" r:id="rId6"/>
    <sheet name="A-7" sheetId="7" r:id="rId7"/>
    <sheet name="A-8" sheetId="8" r:id="rId8"/>
    <sheet name="A-9" sheetId="9" r:id="rId9"/>
    <sheet name="A-10" sheetId="10" r:id="rId10"/>
    <sheet name="A-11" sheetId="11" r:id="rId11"/>
    <sheet name="A-12" sheetId="12" r:id="rId12"/>
    <sheet name="A-13" sheetId="13" r:id="rId13"/>
    <sheet name="A-14" sheetId="14" r:id="rId14"/>
  </sheets>
  <definedNames>
    <definedName name="_xlnm.Print_Area" localSheetId="4">'A-5'!$A$1:$G$223</definedName>
    <definedName name="_xlnm.Print_Titles" localSheetId="0">'A-1'!$4:$6</definedName>
    <definedName name="_xlnm.Print_Titles" localSheetId="9">'A-10'!$3:$3</definedName>
    <definedName name="_xlnm.Print_Titles" localSheetId="10">'A-11'!$3:$3</definedName>
    <definedName name="_xlnm.Print_Titles" localSheetId="11">'A-12'!$3:$3</definedName>
    <definedName name="_xlnm.Print_Titles" localSheetId="12">'A-13'!$4:$4</definedName>
    <definedName name="_xlnm.Print_Titles" localSheetId="13">'A-14'!$4:$4</definedName>
    <definedName name="_xlnm.Print_Titles" localSheetId="1">'A-2'!$3:$4</definedName>
    <definedName name="_xlnm.Print_Titles" localSheetId="2">'A-3'!$3:$4</definedName>
    <definedName name="_xlnm.Print_Titles" localSheetId="3">'A-4'!$3:$4</definedName>
    <definedName name="_xlnm.Print_Titles" localSheetId="4">'A-5'!$3:$3</definedName>
    <definedName name="_xlnm.Print_Titles" localSheetId="5">'A-6'!$3:$3</definedName>
    <definedName name="_xlnm.Print_Titles" localSheetId="6">'A-7'!$3:$3</definedName>
    <definedName name="_xlnm.Print_Titles" localSheetId="7">'A-8'!$3:$3</definedName>
    <definedName name="_xlnm.Print_Titles" localSheetId="8">'A-9'!$3:$3</definedName>
    <definedName name="Z_1136F565_1018_4DED_9A1E_1EA80D1FD0A3_.wvu.FilterData" localSheetId="3" hidden="1">'A-4'!$A$3:$E$456</definedName>
    <definedName name="Z_1136F565_1018_4DED_9A1E_1EA80D1FD0A3_.wvu.PrintArea" localSheetId="4" hidden="1">'A-5'!$A$1:$G$223</definedName>
    <definedName name="Z_1136F565_1018_4DED_9A1E_1EA80D1FD0A3_.wvu.PrintTitles" localSheetId="0" hidden="1">'A-1'!$1:$6</definedName>
    <definedName name="Z_1136F565_1018_4DED_9A1E_1EA80D1FD0A3_.wvu.PrintTitles" localSheetId="9" hidden="1">'A-10'!$1:$3</definedName>
    <definedName name="Z_1136F565_1018_4DED_9A1E_1EA80D1FD0A3_.wvu.PrintTitles" localSheetId="10" hidden="1">'A-11'!$1:$3</definedName>
    <definedName name="Z_1136F565_1018_4DED_9A1E_1EA80D1FD0A3_.wvu.PrintTitles" localSheetId="11" hidden="1">'A-12'!$1:$3</definedName>
    <definedName name="Z_1136F565_1018_4DED_9A1E_1EA80D1FD0A3_.wvu.PrintTitles" localSheetId="12" hidden="1">'A-13'!$1:$4</definedName>
    <definedName name="Z_1136F565_1018_4DED_9A1E_1EA80D1FD0A3_.wvu.PrintTitles" localSheetId="13" hidden="1">'A-14'!$1:$4</definedName>
    <definedName name="Z_1136F565_1018_4DED_9A1E_1EA80D1FD0A3_.wvu.PrintTitles" localSheetId="1" hidden="1">'A-2'!$1:$4</definedName>
    <definedName name="Z_1136F565_1018_4DED_9A1E_1EA80D1FD0A3_.wvu.PrintTitles" localSheetId="2" hidden="1">'A-3'!$1:$4</definedName>
    <definedName name="Z_1136F565_1018_4DED_9A1E_1EA80D1FD0A3_.wvu.PrintTitles" localSheetId="3" hidden="1">'A-4'!$1:$4</definedName>
    <definedName name="Z_1136F565_1018_4DED_9A1E_1EA80D1FD0A3_.wvu.PrintTitles" localSheetId="4" hidden="1">'A-5'!$1:$3</definedName>
    <definedName name="Z_1136F565_1018_4DED_9A1E_1EA80D1FD0A3_.wvu.PrintTitles" localSheetId="5" hidden="1">'A-6'!$1:$3</definedName>
    <definedName name="Z_1136F565_1018_4DED_9A1E_1EA80D1FD0A3_.wvu.PrintTitles" localSheetId="6" hidden="1">'A-7'!$1:$3</definedName>
    <definedName name="Z_1136F565_1018_4DED_9A1E_1EA80D1FD0A3_.wvu.PrintTitles" localSheetId="7" hidden="1">'A-8'!$1:$3</definedName>
    <definedName name="Z_1136F565_1018_4DED_9A1E_1EA80D1FD0A3_.wvu.PrintTitles" localSheetId="8" hidden="1">'A-9'!$1:$3</definedName>
    <definedName name="Z_12C12654_3502_44CE_A389_04B522E3888E_.wvu.FilterData" localSheetId="3" hidden="1">'A-4'!$A$3:$E$456</definedName>
    <definedName name="Z_12C12654_3502_44CE_A389_04B522E3888E_.wvu.PrintArea" localSheetId="4" hidden="1">'A-5'!$A$1:$G$223</definedName>
    <definedName name="Z_12C12654_3502_44CE_A389_04B522E3888E_.wvu.PrintTitles" localSheetId="0" hidden="1">'A-1'!$1:$6</definedName>
    <definedName name="Z_12C12654_3502_44CE_A389_04B522E3888E_.wvu.PrintTitles" localSheetId="9" hidden="1">'A-10'!$1:$3</definedName>
    <definedName name="Z_12C12654_3502_44CE_A389_04B522E3888E_.wvu.PrintTitles" localSheetId="10" hidden="1">'A-11'!$1:$3</definedName>
    <definedName name="Z_12C12654_3502_44CE_A389_04B522E3888E_.wvu.PrintTitles" localSheetId="11" hidden="1">'A-12'!$1:$3</definedName>
    <definedName name="Z_12C12654_3502_44CE_A389_04B522E3888E_.wvu.PrintTitles" localSheetId="12" hidden="1">'A-13'!$1:$4</definedName>
    <definedName name="Z_12C12654_3502_44CE_A389_04B522E3888E_.wvu.PrintTitles" localSheetId="13" hidden="1">'A-14'!$1:$4</definedName>
    <definedName name="Z_12C12654_3502_44CE_A389_04B522E3888E_.wvu.PrintTitles" localSheetId="1" hidden="1">'A-2'!$1:$4</definedName>
    <definedName name="Z_12C12654_3502_44CE_A389_04B522E3888E_.wvu.PrintTitles" localSheetId="2" hidden="1">'A-3'!$1:$4</definedName>
    <definedName name="Z_12C12654_3502_44CE_A389_04B522E3888E_.wvu.PrintTitles" localSheetId="3" hidden="1">'A-4'!$1:$4</definedName>
    <definedName name="Z_12C12654_3502_44CE_A389_04B522E3888E_.wvu.PrintTitles" localSheetId="4" hidden="1">'A-5'!$1:$3</definedName>
    <definedName name="Z_12C12654_3502_44CE_A389_04B522E3888E_.wvu.PrintTitles" localSheetId="5" hidden="1">'A-6'!$1:$3</definedName>
    <definedName name="Z_12C12654_3502_44CE_A389_04B522E3888E_.wvu.PrintTitles" localSheetId="6" hidden="1">'A-7'!$1:$3</definedName>
    <definedName name="Z_12C12654_3502_44CE_A389_04B522E3888E_.wvu.PrintTitles" localSheetId="7" hidden="1">'A-8'!$1:$3</definedName>
    <definedName name="Z_12C12654_3502_44CE_A389_04B522E3888E_.wvu.PrintTitles" localSheetId="8" hidden="1">'A-9'!$1:$3</definedName>
    <definedName name="Z_51B83248_1FA9_4C02_A6AD_851BFC205461_.wvu.FilterData" localSheetId="3" hidden="1">'A-4'!$A$3:$E$456</definedName>
    <definedName name="Z_51B83248_1FA9_4C02_A6AD_851BFC205461_.wvu.FilterData" localSheetId="5" hidden="1">'A-6'!$A$3:$G$227</definedName>
    <definedName name="Z_51B83248_1FA9_4C02_A6AD_851BFC205461_.wvu.PrintArea" localSheetId="4" hidden="1">'A-5'!$A$1:$G$223</definedName>
    <definedName name="Z_51B83248_1FA9_4C02_A6AD_851BFC205461_.wvu.PrintTitles" localSheetId="0" hidden="1">'A-1'!$4:$6</definedName>
    <definedName name="Z_51B83248_1FA9_4C02_A6AD_851BFC205461_.wvu.PrintTitles" localSheetId="9" hidden="1">'A-10'!$3:$3</definedName>
    <definedName name="Z_51B83248_1FA9_4C02_A6AD_851BFC205461_.wvu.PrintTitles" localSheetId="10" hidden="1">'A-11'!$3:$3</definedName>
    <definedName name="Z_51B83248_1FA9_4C02_A6AD_851BFC205461_.wvu.PrintTitles" localSheetId="11" hidden="1">'A-12'!$3:$3</definedName>
    <definedName name="Z_51B83248_1FA9_4C02_A6AD_851BFC205461_.wvu.PrintTitles" localSheetId="12" hidden="1">'A-13'!$4:$4</definedName>
    <definedName name="Z_51B83248_1FA9_4C02_A6AD_851BFC205461_.wvu.PrintTitles" localSheetId="13" hidden="1">'A-14'!$4:$4</definedName>
    <definedName name="Z_51B83248_1FA9_4C02_A6AD_851BFC205461_.wvu.PrintTitles" localSheetId="1" hidden="1">'A-2'!$3:$4</definedName>
    <definedName name="Z_51B83248_1FA9_4C02_A6AD_851BFC205461_.wvu.PrintTitles" localSheetId="2" hidden="1">'A-3'!$3:$4</definedName>
    <definedName name="Z_51B83248_1FA9_4C02_A6AD_851BFC205461_.wvu.PrintTitles" localSheetId="3" hidden="1">'A-4'!$3:$4</definedName>
    <definedName name="Z_51B83248_1FA9_4C02_A6AD_851BFC205461_.wvu.PrintTitles" localSheetId="4" hidden="1">'A-5'!$3:$3</definedName>
    <definedName name="Z_51B83248_1FA9_4C02_A6AD_851BFC205461_.wvu.PrintTitles" localSheetId="5" hidden="1">'A-6'!$3:$3</definedName>
    <definedName name="Z_51B83248_1FA9_4C02_A6AD_851BFC205461_.wvu.PrintTitles" localSheetId="6" hidden="1">'A-7'!$3:$3</definedName>
    <definedName name="Z_51B83248_1FA9_4C02_A6AD_851BFC205461_.wvu.PrintTitles" localSheetId="7" hidden="1">'A-8'!$3:$3</definedName>
    <definedName name="Z_51B83248_1FA9_4C02_A6AD_851BFC205461_.wvu.PrintTitles" localSheetId="8" hidden="1">'A-9'!$3:$3</definedName>
    <definedName name="Z_6CFCF5FF_5F5A_49CF_B01A_936ABC6EBD91_.wvu.FilterData" localSheetId="3" hidden="1">'A-4'!$A$3:$E$456</definedName>
    <definedName name="Z_6CFCF5FF_5F5A_49CF_B01A_936ABC6EBD91_.wvu.PrintArea" localSheetId="4" hidden="1">'A-5'!$A$1:$G$223</definedName>
    <definedName name="Z_6CFCF5FF_5F5A_49CF_B01A_936ABC6EBD91_.wvu.PrintTitles" localSheetId="0" hidden="1">'A-1'!$1:$6</definedName>
    <definedName name="Z_6CFCF5FF_5F5A_49CF_B01A_936ABC6EBD91_.wvu.PrintTitles" localSheetId="9" hidden="1">'A-10'!$1:$3</definedName>
    <definedName name="Z_6CFCF5FF_5F5A_49CF_B01A_936ABC6EBD91_.wvu.PrintTitles" localSheetId="10" hidden="1">'A-11'!$1:$3</definedName>
    <definedName name="Z_6CFCF5FF_5F5A_49CF_B01A_936ABC6EBD91_.wvu.PrintTitles" localSheetId="11" hidden="1">'A-12'!$1:$3</definedName>
    <definedName name="Z_6CFCF5FF_5F5A_49CF_B01A_936ABC6EBD91_.wvu.PrintTitles" localSheetId="12" hidden="1">'A-13'!$1:$4</definedName>
    <definedName name="Z_6CFCF5FF_5F5A_49CF_B01A_936ABC6EBD91_.wvu.PrintTitles" localSheetId="13" hidden="1">'A-14'!$1:$4</definedName>
    <definedName name="Z_6CFCF5FF_5F5A_49CF_B01A_936ABC6EBD91_.wvu.PrintTitles" localSheetId="1" hidden="1">'A-2'!$1:$4</definedName>
    <definedName name="Z_6CFCF5FF_5F5A_49CF_B01A_936ABC6EBD91_.wvu.PrintTitles" localSheetId="2" hidden="1">'A-3'!$1:$4</definedName>
    <definedName name="Z_6CFCF5FF_5F5A_49CF_B01A_936ABC6EBD91_.wvu.PrintTitles" localSheetId="3" hidden="1">'A-4'!$1:$4</definedName>
    <definedName name="Z_6CFCF5FF_5F5A_49CF_B01A_936ABC6EBD91_.wvu.PrintTitles" localSheetId="4" hidden="1">'A-5'!$1:$3</definedName>
    <definedName name="Z_6CFCF5FF_5F5A_49CF_B01A_936ABC6EBD91_.wvu.PrintTitles" localSheetId="5" hidden="1">'A-6'!$1:$3</definedName>
    <definedName name="Z_6CFCF5FF_5F5A_49CF_B01A_936ABC6EBD91_.wvu.PrintTitles" localSheetId="6" hidden="1">'A-7'!$1:$3</definedName>
    <definedName name="Z_6CFCF5FF_5F5A_49CF_B01A_936ABC6EBD91_.wvu.PrintTitles" localSheetId="7" hidden="1">'A-8'!$1:$3</definedName>
    <definedName name="Z_6CFCF5FF_5F5A_49CF_B01A_936ABC6EBD91_.wvu.PrintTitles" localSheetId="8" hidden="1">'A-9'!$1:$3</definedName>
    <definedName name="Z_ACF86069_95BE_4EDD_9DF8_0696675E9BAD_.wvu.FilterData" localSheetId="3" hidden="1">'A-4'!$A$3:$E$456</definedName>
    <definedName name="Z_ACF86069_95BE_4EDD_9DF8_0696675E9BAD_.wvu.PrintArea" localSheetId="4" hidden="1">'A-5'!$A$1:$G$223</definedName>
    <definedName name="Z_ACF86069_95BE_4EDD_9DF8_0696675E9BAD_.wvu.PrintTitles" localSheetId="0" hidden="1">'A-1'!$1:$6</definedName>
    <definedName name="Z_ACF86069_95BE_4EDD_9DF8_0696675E9BAD_.wvu.PrintTitles" localSheetId="9" hidden="1">'A-10'!$1:$3</definedName>
    <definedName name="Z_ACF86069_95BE_4EDD_9DF8_0696675E9BAD_.wvu.PrintTitles" localSheetId="10" hidden="1">'A-11'!$1:$3</definedName>
    <definedName name="Z_ACF86069_95BE_4EDD_9DF8_0696675E9BAD_.wvu.PrintTitles" localSheetId="11" hidden="1">'A-12'!$1:$3</definedName>
    <definedName name="Z_ACF86069_95BE_4EDD_9DF8_0696675E9BAD_.wvu.PrintTitles" localSheetId="12" hidden="1">'A-13'!$1:$4</definedName>
    <definedName name="Z_ACF86069_95BE_4EDD_9DF8_0696675E9BAD_.wvu.PrintTitles" localSheetId="13" hidden="1">'A-14'!$1:$4</definedName>
    <definedName name="Z_ACF86069_95BE_4EDD_9DF8_0696675E9BAD_.wvu.PrintTitles" localSheetId="1" hidden="1">'A-2'!$1:$4</definedName>
    <definedName name="Z_ACF86069_95BE_4EDD_9DF8_0696675E9BAD_.wvu.PrintTitles" localSheetId="2" hidden="1">'A-3'!$1:$4</definedName>
    <definedName name="Z_ACF86069_95BE_4EDD_9DF8_0696675E9BAD_.wvu.PrintTitles" localSheetId="3" hidden="1">'A-4'!$1:$4</definedName>
    <definedName name="Z_ACF86069_95BE_4EDD_9DF8_0696675E9BAD_.wvu.PrintTitles" localSheetId="4" hidden="1">'A-5'!$1:$3</definedName>
    <definedName name="Z_ACF86069_95BE_4EDD_9DF8_0696675E9BAD_.wvu.PrintTitles" localSheetId="5" hidden="1">'A-6'!$1:$3</definedName>
    <definedName name="Z_ACF86069_95BE_4EDD_9DF8_0696675E9BAD_.wvu.PrintTitles" localSheetId="6" hidden="1">'A-7'!$1:$3</definedName>
    <definedName name="Z_ACF86069_95BE_4EDD_9DF8_0696675E9BAD_.wvu.PrintTitles" localSheetId="7" hidden="1">'A-8'!$1:$3</definedName>
    <definedName name="Z_ACF86069_95BE_4EDD_9DF8_0696675E9BAD_.wvu.PrintTitles" localSheetId="8" hidden="1">'A-9'!$1:$3</definedName>
    <definedName name="Z_B9B5D197_A3F5_4C43_85A2_BD594C62A3DC_.wvu.FilterData" localSheetId="3" hidden="1">'A-4'!$A$3:$E$456</definedName>
    <definedName name="Z_B9B5D197_A3F5_4C43_85A2_BD594C62A3DC_.wvu.PrintTitles" localSheetId="0" hidden="1">'A-1'!$4:$7</definedName>
    <definedName name="Z_B9B5D197_A3F5_4C43_85A2_BD594C62A3DC_.wvu.PrintTitles" localSheetId="9" hidden="1">'A-10'!$3:$3</definedName>
    <definedName name="Z_B9B5D197_A3F5_4C43_85A2_BD594C62A3DC_.wvu.PrintTitles" localSheetId="10" hidden="1">'A-11'!$3:$3</definedName>
    <definedName name="Z_B9B5D197_A3F5_4C43_85A2_BD594C62A3DC_.wvu.PrintTitles" localSheetId="11" hidden="1">'A-12'!$3:$3</definedName>
    <definedName name="Z_B9B5D197_A3F5_4C43_85A2_BD594C62A3DC_.wvu.PrintTitles" localSheetId="12" hidden="1">'A-13'!$4:$4</definedName>
    <definedName name="Z_B9B5D197_A3F5_4C43_85A2_BD594C62A3DC_.wvu.PrintTitles" localSheetId="13" hidden="1">'A-14'!$4:$4</definedName>
    <definedName name="Z_B9B5D197_A3F5_4C43_85A2_BD594C62A3DC_.wvu.PrintTitles" localSheetId="1" hidden="1">'A-2'!$3:$4</definedName>
    <definedName name="Z_B9B5D197_A3F5_4C43_85A2_BD594C62A3DC_.wvu.PrintTitles" localSheetId="2" hidden="1">'A-3'!$3:$4</definedName>
    <definedName name="Z_B9B5D197_A3F5_4C43_85A2_BD594C62A3DC_.wvu.PrintTitles" localSheetId="3" hidden="1">'A-4'!$3:$4</definedName>
    <definedName name="Z_B9B5D197_A3F5_4C43_85A2_BD594C62A3DC_.wvu.PrintTitles" localSheetId="4" hidden="1">'A-5'!$3:$3</definedName>
    <definedName name="Z_B9B5D197_A3F5_4C43_85A2_BD594C62A3DC_.wvu.PrintTitles" localSheetId="5" hidden="1">'A-6'!$3:$3</definedName>
    <definedName name="Z_B9B5D197_A3F5_4C43_85A2_BD594C62A3DC_.wvu.PrintTitles" localSheetId="6" hidden="1">'A-7'!$3:$3</definedName>
    <definedName name="Z_B9B5D197_A3F5_4C43_85A2_BD594C62A3DC_.wvu.PrintTitles" localSheetId="7" hidden="1">'A-8'!$3:$3</definedName>
    <definedName name="Z_B9B5D197_A3F5_4C43_85A2_BD594C62A3DC_.wvu.PrintTitles" localSheetId="8" hidden="1">'A-9'!$3:$3</definedName>
    <definedName name="Z_D5C3993F_324E_43E5_B58E_266832A9D268_.wvu.FilterData" localSheetId="3" hidden="1">'A-4'!$A$3:$E$456</definedName>
    <definedName name="Z_D5C3993F_324E_43E5_B58E_266832A9D268_.wvu.PrintArea" localSheetId="4" hidden="1">'A-5'!$A$1:$G$223</definedName>
    <definedName name="Z_D5C3993F_324E_43E5_B58E_266832A9D268_.wvu.PrintTitles" localSheetId="0" hidden="1">'A-1'!$1:$6</definedName>
    <definedName name="Z_D5C3993F_324E_43E5_B58E_266832A9D268_.wvu.PrintTitles" localSheetId="9" hidden="1">'A-10'!$1:$3</definedName>
    <definedName name="Z_D5C3993F_324E_43E5_B58E_266832A9D268_.wvu.PrintTitles" localSheetId="10" hidden="1">'A-11'!$1:$3</definedName>
    <definedName name="Z_D5C3993F_324E_43E5_B58E_266832A9D268_.wvu.PrintTitles" localSheetId="11" hidden="1">'A-12'!$1:$3</definedName>
    <definedName name="Z_D5C3993F_324E_43E5_B58E_266832A9D268_.wvu.PrintTitles" localSheetId="12" hidden="1">'A-13'!$1:$4</definedName>
    <definedName name="Z_D5C3993F_324E_43E5_B58E_266832A9D268_.wvu.PrintTitles" localSheetId="13" hidden="1">'A-14'!$1:$4</definedName>
    <definedName name="Z_D5C3993F_324E_43E5_B58E_266832A9D268_.wvu.PrintTitles" localSheetId="1" hidden="1">'A-2'!$1:$4</definedName>
    <definedName name="Z_D5C3993F_324E_43E5_B58E_266832A9D268_.wvu.PrintTitles" localSheetId="2" hidden="1">'A-3'!$1:$4</definedName>
    <definedName name="Z_D5C3993F_324E_43E5_B58E_266832A9D268_.wvu.PrintTitles" localSheetId="3" hidden="1">'A-4'!$1:$4</definedName>
    <definedName name="Z_D5C3993F_324E_43E5_B58E_266832A9D268_.wvu.PrintTitles" localSheetId="4" hidden="1">'A-5'!$1:$3</definedName>
    <definedName name="Z_D5C3993F_324E_43E5_B58E_266832A9D268_.wvu.PrintTitles" localSheetId="5" hidden="1">'A-6'!$1:$3</definedName>
    <definedName name="Z_D5C3993F_324E_43E5_B58E_266832A9D268_.wvu.PrintTitles" localSheetId="6" hidden="1">'A-7'!$1:$3</definedName>
    <definedName name="Z_D5C3993F_324E_43E5_B58E_266832A9D268_.wvu.PrintTitles" localSheetId="7" hidden="1">'A-8'!$1:$3</definedName>
    <definedName name="Z_D5C3993F_324E_43E5_B58E_266832A9D268_.wvu.PrintTitles" localSheetId="8" hidden="1">'A-9'!$1:$3</definedName>
  </definedNames>
  <calcPr fullCalcOnLoad="1"/>
</workbook>
</file>

<file path=xl/sharedStrings.xml><?xml version="1.0" encoding="utf-8"?>
<sst xmlns="http://schemas.openxmlformats.org/spreadsheetml/2006/main" count="6156" uniqueCount="1266">
  <si>
    <t>Region/country</t>
  </si>
  <si>
    <t>Mean</t>
  </si>
  <si>
    <t>Range</t>
  </si>
  <si>
    <t>Africa</t>
  </si>
  <si>
    <t>2–110</t>
  </si>
  <si>
    <t>5–180</t>
  </si>
  <si>
    <t>2–140</t>
  </si>
  <si>
    <t>29–650</t>
  </si>
  <si>
    <t>6–120</t>
  </si>
  <si>
    <t>5–64</t>
  </si>
  <si>
    <t>2–96</t>
  </si>
  <si>
    <t>Libya</t>
  </si>
  <si>
    <t>265–282</t>
  </si>
  <si>
    <t>8.7–12.8</t>
  </si>
  <si>
    <t>8.3–9.4</t>
  </si>
  <si>
    <t>7.6–9.7</t>
  </si>
  <si>
    <t>Mauritius</t>
  </si>
  <si>
    <t>0–55</t>
  </si>
  <si>
    <t>1–22</t>
  </si>
  <si>
    <t>1–32</t>
  </si>
  <si>
    <t>North America</t>
  </si>
  <si>
    <t>Mexico</t>
  </si>
  <si>
    <t>100–700</t>
  </si>
  <si>
    <t>4–140</t>
  </si>
  <si>
    <t>8–160</t>
  </si>
  <si>
    <t>4–130</t>
  </si>
  <si>
    <t>Central America</t>
  </si>
  <si>
    <t>Costa Rica</t>
  </si>
  <si>
    <t>6–380</t>
  </si>
  <si>
    <t>11–130</t>
  </si>
  <si>
    <t>1–42</t>
  </si>
  <si>
    <t>Cuba</t>
  </si>
  <si>
    <t>0.5–115</t>
  </si>
  <si>
    <t>0.05–20</t>
  </si>
  <si>
    <t>South America</t>
  </si>
  <si>
    <t>Argentina</t>
  </si>
  <si>
    <t>559–773</t>
  </si>
  <si>
    <t>East Asia</t>
  </si>
  <si>
    <t>Bangladesh</t>
  </si>
  <si>
    <t>18–95</t>
  </si>
  <si>
    <t>18–98</t>
  </si>
  <si>
    <t>28–167</t>
  </si>
  <si>
    <t>1 232</t>
  </si>
  <si>
    <t>2–690</t>
  </si>
  <si>
    <t>2–440</t>
  </si>
  <si>
    <t>1–360</t>
  </si>
  <si>
    <t>25–130</t>
  </si>
  <si>
    <t>20–110</t>
  </si>
  <si>
    <t>16–200</t>
  </si>
  <si>
    <t>266–607</t>
  </si>
  <si>
    <t>14–45</t>
  </si>
  <si>
    <t>30–71</t>
  </si>
  <si>
    <t>38–760</t>
  </si>
  <si>
    <t>7–81</t>
  </si>
  <si>
    <t>14–160</t>
  </si>
  <si>
    <t>15–990</t>
  </si>
  <si>
    <t>2–59</t>
  </si>
  <si>
    <t>6–98</t>
  </si>
  <si>
    <t>2–88</t>
  </si>
  <si>
    <t>Kazakhstan</t>
  </si>
  <si>
    <t>40–80</t>
  </si>
  <si>
    <t>30–60</t>
  </si>
  <si>
    <t>50–150</t>
  </si>
  <si>
    <t>Indonesia</t>
  </si>
  <si>
    <t>6–140</t>
  </si>
  <si>
    <t>5–204</t>
  </si>
  <si>
    <t>170–430</t>
  </si>
  <si>
    <t>49–86</t>
  </si>
  <si>
    <t>38–94</t>
  </si>
  <si>
    <t>63–110</t>
  </si>
  <si>
    <t>Philippines</t>
  </si>
  <si>
    <t>33–585</t>
  </si>
  <si>
    <t>2–53</t>
  </si>
  <si>
    <t>1–63</t>
  </si>
  <si>
    <t>7–712</t>
  </si>
  <si>
    <t>3–370</t>
  </si>
  <si>
    <t>11–78</t>
  </si>
  <si>
    <t>7–120</t>
  </si>
  <si>
    <t>West Asia</t>
  </si>
  <si>
    <t>Armenia</t>
  </si>
  <si>
    <t>310–420</t>
  </si>
  <si>
    <t>28–70</t>
  </si>
  <si>
    <t>32–77</t>
  </si>
  <si>
    <t>29–60</t>
  </si>
  <si>
    <t>Azerbaijan</t>
  </si>
  <si>
    <t>60–180</t>
  </si>
  <si>
    <t>26–50</t>
  </si>
  <si>
    <t>15–35</t>
  </si>
  <si>
    <t>10–56</t>
  </si>
  <si>
    <t>290–710</t>
  </si>
  <si>
    <t>20–97</t>
  </si>
  <si>
    <t>13–55</t>
  </si>
  <si>
    <t>Iraq</t>
  </si>
  <si>
    <t>Kuwait</t>
  </si>
  <si>
    <t>4–496</t>
  </si>
  <si>
    <t>6–65</t>
  </si>
  <si>
    <t>2–28</t>
  </si>
  <si>
    <t>1.5–16</t>
  </si>
  <si>
    <t>87–780</t>
  </si>
  <si>
    <t>10–64</t>
  </si>
  <si>
    <t>13–32</t>
  </si>
  <si>
    <t>10–32</t>
  </si>
  <si>
    <t>North Europe</t>
  </si>
  <si>
    <t>Denmark</t>
  </si>
  <si>
    <t>240–610</t>
  </si>
  <si>
    <t>8.5–29</t>
  </si>
  <si>
    <t>8.1–30</t>
  </si>
  <si>
    <t>6–310</t>
  </si>
  <si>
    <t>5–42</t>
  </si>
  <si>
    <t>Finland</t>
  </si>
  <si>
    <t>13–110</t>
  </si>
  <si>
    <t>20–115</t>
  </si>
  <si>
    <t>Lithuania</t>
  </si>
  <si>
    <t>241–800</t>
  </si>
  <si>
    <t>10–96</t>
  </si>
  <si>
    <t>10–46</t>
  </si>
  <si>
    <t>Sweden</t>
  </si>
  <si>
    <t>2–100</t>
  </si>
  <si>
    <t>West Europe</t>
  </si>
  <si>
    <t>Belgium</t>
  </si>
  <si>
    <t>6–70</t>
  </si>
  <si>
    <t>6–53</t>
  </si>
  <si>
    <t>11–330</t>
  </si>
  <si>
    <t>5–200</t>
  </si>
  <si>
    <t>7–134</t>
  </si>
  <si>
    <t>4–543</t>
  </si>
  <si>
    <t>6–292</t>
  </si>
  <si>
    <t>3–71</t>
  </si>
  <si>
    <t>Luxembourg</t>
  </si>
  <si>
    <t>6–52</t>
  </si>
  <si>
    <t>7–70</t>
  </si>
  <si>
    <t>120–730</t>
  </si>
  <si>
    <t>5–53</t>
  </si>
  <si>
    <t>6–63</t>
  </si>
  <si>
    <t>8–77</t>
  </si>
  <si>
    <t>26–82</t>
  </si>
  <si>
    <t>8–65</t>
  </si>
  <si>
    <t>22–100</t>
  </si>
  <si>
    <t>Spain</t>
  </si>
  <si>
    <t>31–2040</t>
  </si>
  <si>
    <t>8–310</t>
  </si>
  <si>
    <t>2–258</t>
  </si>
  <si>
    <t>Switzerland</t>
  </si>
  <si>
    <t>17–140</t>
  </si>
  <si>
    <t>4–65</t>
  </si>
  <si>
    <t>2–330</t>
  </si>
  <si>
    <t>1–180</t>
  </si>
  <si>
    <t>East Europe</t>
  </si>
  <si>
    <t>40–800</t>
  </si>
  <si>
    <t>8–190</t>
  </si>
  <si>
    <t>12–210</t>
  </si>
  <si>
    <t>7–160</t>
  </si>
  <si>
    <t>Czech Republic</t>
  </si>
  <si>
    <t>18–275</t>
  </si>
  <si>
    <t>18–168</t>
  </si>
  <si>
    <t>79–570</t>
  </si>
  <si>
    <t>12–66</t>
  </si>
  <si>
    <t>14–76</t>
  </si>
  <si>
    <t>12–45</t>
  </si>
  <si>
    <t>4.2–124</t>
  </si>
  <si>
    <t>3.7–86</t>
  </si>
  <si>
    <t>Romania</t>
  </si>
  <si>
    <t>8–60</t>
  </si>
  <si>
    <t>11–75</t>
  </si>
  <si>
    <t>0–67</t>
  </si>
  <si>
    <t>1–76</t>
  </si>
  <si>
    <t>2–79</t>
  </si>
  <si>
    <t>15–130</t>
  </si>
  <si>
    <t>12–120</t>
  </si>
  <si>
    <t>12–80</t>
  </si>
  <si>
    <t>Slovenia</t>
  </si>
  <si>
    <t>South Europe</t>
  </si>
  <si>
    <t xml:space="preserve">Croatia  </t>
  </si>
  <si>
    <t>107–748</t>
  </si>
  <si>
    <t>19–135</t>
  </si>
  <si>
    <t>18–80</t>
  </si>
  <si>
    <t>10–72</t>
  </si>
  <si>
    <t>0–670</t>
  </si>
  <si>
    <t>0–120</t>
  </si>
  <si>
    <t>Greece</t>
  </si>
  <si>
    <t>78–480</t>
  </si>
  <si>
    <t>7–166</t>
  </si>
  <si>
    <t>9–74</t>
  </si>
  <si>
    <t>Oceania</t>
  </si>
  <si>
    <t>New Zealand</t>
  </si>
  <si>
    <t>&lt;40–740</t>
  </si>
  <si>
    <t>&lt;4–56</t>
  </si>
  <si>
    <t>&lt;4–63</t>
  </si>
  <si>
    <t>Country/region</t>
  </si>
  <si>
    <t>Other nuclides</t>
  </si>
  <si>
    <t>Comments</t>
  </si>
  <si>
    <t>Reference</t>
  </si>
  <si>
    <t>Sand</t>
  </si>
  <si>
    <t>Australia</t>
  </si>
  <si>
    <t>Brazil, SP</t>
  </si>
  <si>
    <t>Brazil, ES</t>
  </si>
  <si>
    <t>Brazil, RN</t>
  </si>
  <si>
    <t>China</t>
  </si>
  <si>
    <t>White cement</t>
  </si>
  <si>
    <t>Germany</t>
  </si>
  <si>
    <t>Italy</t>
  </si>
  <si>
    <t>Jordan</t>
  </si>
  <si>
    <t>Malaysia</t>
  </si>
  <si>
    <t>Netherlands</t>
  </si>
  <si>
    <t>Pakistan</t>
  </si>
  <si>
    <t>7–30</t>
  </si>
  <si>
    <t>2.9–28</t>
  </si>
  <si>
    <t>12–31</t>
  </si>
  <si>
    <t>Cement</t>
  </si>
  <si>
    <t>Austria</t>
  </si>
  <si>
    <t>Fuhais</t>
  </si>
  <si>
    <t>South</t>
  </si>
  <si>
    <t>White</t>
  </si>
  <si>
    <t>Norway</t>
  </si>
  <si>
    <t>With Al industry waste</t>
  </si>
  <si>
    <t>Sudan</t>
  </si>
  <si>
    <t>Atbra</t>
  </si>
  <si>
    <t>Rabak</t>
  </si>
  <si>
    <t>Seabulk</t>
  </si>
  <si>
    <t>Jordanian</t>
  </si>
  <si>
    <t>Indonesian</t>
  </si>
  <si>
    <t>Concrete</t>
  </si>
  <si>
    <t>Phosphate area</t>
  </si>
  <si>
    <t>Aggregate concrete</t>
  </si>
  <si>
    <t>Slag concrete</t>
  </si>
  <si>
    <t>With cinder (coal)</t>
  </si>
  <si>
    <t>Tiles</t>
  </si>
  <si>
    <t>Ceramic tiles</t>
  </si>
  <si>
    <t>Roof asbestos</t>
  </si>
  <si>
    <t>Red clay brick</t>
  </si>
  <si>
    <t>Blocks</t>
  </si>
  <si>
    <t>Ceramic block</t>
  </si>
  <si>
    <t>Concrete block</t>
  </si>
  <si>
    <t>Calcareous silicon</t>
  </si>
  <si>
    <t>Nigeria</t>
  </si>
  <si>
    <t>47±21</t>
  </si>
  <si>
    <t>52±21</t>
  </si>
  <si>
    <t>353±222</t>
  </si>
  <si>
    <t>Bricks</t>
  </si>
  <si>
    <t>Ceramin brick</t>
  </si>
  <si>
    <t>Clay brick</t>
  </si>
  <si>
    <t>Cement brick</t>
  </si>
  <si>
    <t>Brick (coal cinder)</t>
  </si>
  <si>
    <t>Red brick</t>
  </si>
  <si>
    <t>ACC brick</t>
  </si>
  <si>
    <t>Ceramic</t>
  </si>
  <si>
    <t>52–66</t>
  </si>
  <si>
    <t>520–890</t>
  </si>
  <si>
    <t>Glazed tile; porcelain</t>
  </si>
  <si>
    <t>55–73</t>
  </si>
  <si>
    <t>44–60</t>
  </si>
  <si>
    <t>292–747</t>
  </si>
  <si>
    <t>Granite</t>
  </si>
  <si>
    <t>1 322</t>
  </si>
  <si>
    <t>Marble</t>
  </si>
  <si>
    <t>Dabbah</t>
  </si>
  <si>
    <t>Ajloun</t>
  </si>
  <si>
    <t>Azraq</t>
  </si>
  <si>
    <t>Other</t>
  </si>
  <si>
    <t>Gravel</t>
  </si>
  <si>
    <t>Lime</t>
  </si>
  <si>
    <t>Stone</t>
  </si>
  <si>
    <t>Mortar</t>
  </si>
  <si>
    <t>Plaster</t>
  </si>
  <si>
    <t>Clay</t>
  </si>
  <si>
    <t>Gypsum</t>
  </si>
  <si>
    <t>&lt;ld</t>
  </si>
  <si>
    <t>Phosphogypsum</t>
  </si>
  <si>
    <t>Wood</t>
  </si>
  <si>
    <t>Aggregate</t>
  </si>
  <si>
    <t>Coal fly ash</t>
  </si>
  <si>
    <t>Tufa</t>
  </si>
  <si>
    <t>&lt;6.7</t>
  </si>
  <si>
    <t>Natural gypsum</t>
  </si>
  <si>
    <t>Country</t>
  </si>
  <si>
    <t>Location</t>
  </si>
  <si>
    <t>Origin</t>
  </si>
  <si>
    <t>Countrywide</t>
  </si>
  <si>
    <t>Wells</t>
  </si>
  <si>
    <t>4.5–309</t>
  </si>
  <si>
    <t>1.0–25</t>
  </si>
  <si>
    <t>1.0–17.3</t>
  </si>
  <si>
    <t>Mineral springs</t>
  </si>
  <si>
    <t>0.6–8.5</t>
  </si>
  <si>
    <t>2.4–620</t>
  </si>
  <si>
    <t>Tap water</t>
  </si>
  <si>
    <t>2.5–15.7</t>
  </si>
  <si>
    <t>0.46–46</t>
  </si>
  <si>
    <t>&lt;0.4–12</t>
  </si>
  <si>
    <t>0.3–77</t>
  </si>
  <si>
    <t>0.4–1.8</t>
  </si>
  <si>
    <t>0–0.5</t>
  </si>
  <si>
    <t>0.1–1.5</t>
  </si>
  <si>
    <t>Camaguey</t>
  </si>
  <si>
    <t>Public supply</t>
  </si>
  <si>
    <t>Private wells</t>
  </si>
  <si>
    <t>&lt;0.3–22</t>
  </si>
  <si>
    <t>Bottled water</t>
  </si>
  <si>
    <t>0.5–47</t>
  </si>
  <si>
    <t>&lt;0.3–2.4</t>
  </si>
  <si>
    <t>Mineral water</t>
  </si>
  <si>
    <t>8.0–83</t>
  </si>
  <si>
    <t>12–385</t>
  </si>
  <si>
    <t>20–102</t>
  </si>
  <si>
    <t>0.1–700</t>
  </si>
  <si>
    <t>0.04–12</t>
  </si>
  <si>
    <t>0.2–120</t>
  </si>
  <si>
    <t>Goa</t>
  </si>
  <si>
    <t>Potable water</t>
  </si>
  <si>
    <t>2.19–11.48</t>
  </si>
  <si>
    <t>1.66–7.04</t>
  </si>
  <si>
    <t>0.09–1.5</t>
  </si>
  <si>
    <t>18–570</t>
  </si>
  <si>
    <t>4.4–930</t>
  </si>
  <si>
    <t>0–4.2</t>
  </si>
  <si>
    <t>7–700</t>
  </si>
  <si>
    <t>0.4–600</t>
  </si>
  <si>
    <t xml:space="preserve">0.2–170 </t>
  </si>
  <si>
    <t xml:space="preserve">0.1–40 </t>
  </si>
  <si>
    <t>Springs and wells</t>
  </si>
  <si>
    <t>&lt;10–30</t>
  </si>
  <si>
    <t>&lt;200–300</t>
  </si>
  <si>
    <t>60–80</t>
  </si>
  <si>
    <t>0–180</t>
  </si>
  <si>
    <t>40–200</t>
  </si>
  <si>
    <t>1–934</t>
  </si>
  <si>
    <t>8–238</t>
  </si>
  <si>
    <t>1.7–4.5</t>
  </si>
  <si>
    <t>0.4–37</t>
  </si>
  <si>
    <t>0.04–9.3</t>
  </si>
  <si>
    <t>0.7–21</t>
  </si>
  <si>
    <t>7.0–44</t>
  </si>
  <si>
    <t>Crucea/Grinties</t>
  </si>
  <si>
    <t>Drinking water</t>
  </si>
  <si>
    <t>1.8–78.7</t>
  </si>
  <si>
    <t>2.0–10.4</t>
  </si>
  <si>
    <t>0.3–120</t>
  </si>
  <si>
    <t>Komi Rep.</t>
  </si>
  <si>
    <t>Water supply</t>
  </si>
  <si>
    <t>2.6–23.4</t>
  </si>
  <si>
    <t>2.4–34</t>
  </si>
  <si>
    <t>2.3–67.9</t>
  </si>
  <si>
    <t>1.2–7.1</t>
  </si>
  <si>
    <t>&lt;3–2 185</t>
  </si>
  <si>
    <t>2–392</t>
  </si>
  <si>
    <t>2–600</t>
  </si>
  <si>
    <t>Name</t>
  </si>
  <si>
    <t>Type</t>
  </si>
  <si>
    <t>Installed MW(e)</t>
  </si>
  <si>
    <t xml:space="preserve">Atucha-1 </t>
  </si>
  <si>
    <t xml:space="preserve">Embalse </t>
  </si>
  <si>
    <t xml:space="preserve">Armenia-2 </t>
  </si>
  <si>
    <t>WWER</t>
  </si>
  <si>
    <t xml:space="preserve">Doel-1 </t>
  </si>
  <si>
    <t>PWR</t>
  </si>
  <si>
    <t xml:space="preserve">Doel-2 </t>
  </si>
  <si>
    <t xml:space="preserve">Doel-3 </t>
  </si>
  <si>
    <t xml:space="preserve">Doel-4 </t>
  </si>
  <si>
    <t xml:space="preserve">Tihange-1 </t>
  </si>
  <si>
    <t xml:space="preserve">Tihange-2 </t>
  </si>
  <si>
    <t xml:space="preserve">Tihange-3 </t>
  </si>
  <si>
    <t>Brazil</t>
  </si>
  <si>
    <t xml:space="preserve">Angra-1 </t>
  </si>
  <si>
    <t xml:space="preserve">Angra-2 </t>
  </si>
  <si>
    <t>Bulgaria</t>
  </si>
  <si>
    <t>Kozloduy-1</t>
  </si>
  <si>
    <t>Kozloduy-2</t>
  </si>
  <si>
    <t xml:space="preserve">Kozloduy-3 </t>
  </si>
  <si>
    <t xml:space="preserve">Kozloduy-4 </t>
  </si>
  <si>
    <t xml:space="preserve">Kozloduy-5 </t>
  </si>
  <si>
    <t xml:space="preserve">Kozloduy-6 </t>
  </si>
  <si>
    <t>Canada</t>
  </si>
  <si>
    <t xml:space="preserve">Darlington-1 </t>
  </si>
  <si>
    <t xml:space="preserve">Darlington-2 </t>
  </si>
  <si>
    <t xml:space="preserve">Darlington-3 </t>
  </si>
  <si>
    <t xml:space="preserve">Darlington-4 </t>
  </si>
  <si>
    <t xml:space="preserve">Gentilly-2 </t>
  </si>
  <si>
    <t xml:space="preserve">Point Lepreau </t>
  </si>
  <si>
    <t xml:space="preserve">Guangdong-1 </t>
  </si>
  <si>
    <t xml:space="preserve">Guangdong-2 </t>
  </si>
  <si>
    <t>Chinshan 1-2</t>
  </si>
  <si>
    <t>BWR</t>
  </si>
  <si>
    <t>Kuosheng 1-2</t>
  </si>
  <si>
    <t xml:space="preserve">Dukovany-1 </t>
  </si>
  <si>
    <t xml:space="preserve">Dukovany-2 </t>
  </si>
  <si>
    <t xml:space="preserve">Dukovany-3 </t>
  </si>
  <si>
    <t xml:space="preserve">Dukovany-4 </t>
  </si>
  <si>
    <t xml:space="preserve">Temelin-1 </t>
  </si>
  <si>
    <t xml:space="preserve">Temelin-2 </t>
  </si>
  <si>
    <t xml:space="preserve">Olkiluoto-1 </t>
  </si>
  <si>
    <t xml:space="preserve">Olkiluoto-2 </t>
  </si>
  <si>
    <t xml:space="preserve">Loviisa-1 </t>
  </si>
  <si>
    <t xml:space="preserve">Loviisa-2 </t>
  </si>
  <si>
    <t>France</t>
  </si>
  <si>
    <t xml:space="preserve">Belleville-1 </t>
  </si>
  <si>
    <t xml:space="preserve">Belleville-2 </t>
  </si>
  <si>
    <t xml:space="preserve">Blayais-1 </t>
  </si>
  <si>
    <t xml:space="preserve">Blayais-2 </t>
  </si>
  <si>
    <t xml:space="preserve">Blayais-3 </t>
  </si>
  <si>
    <t xml:space="preserve">Blayais-4 </t>
  </si>
  <si>
    <t xml:space="preserve">Bugey-2 </t>
  </si>
  <si>
    <t xml:space="preserve">Bugey-3 </t>
  </si>
  <si>
    <t xml:space="preserve">Bugey-4 </t>
  </si>
  <si>
    <t xml:space="preserve">Bugey-5 </t>
  </si>
  <si>
    <t xml:space="preserve">Cattenom-1 </t>
  </si>
  <si>
    <t xml:space="preserve">Cattenom-2 </t>
  </si>
  <si>
    <t xml:space="preserve">Cattenom-3 </t>
  </si>
  <si>
    <t xml:space="preserve">Cattenom-4 </t>
  </si>
  <si>
    <t xml:space="preserve">Civaux-1 </t>
  </si>
  <si>
    <t xml:space="preserve">Civaux-2 </t>
  </si>
  <si>
    <t xml:space="preserve">Cruas-1 </t>
  </si>
  <si>
    <t xml:space="preserve">Cruas-2 </t>
  </si>
  <si>
    <t xml:space="preserve">Cruas-3 </t>
  </si>
  <si>
    <t xml:space="preserve">Cruas-4 </t>
  </si>
  <si>
    <t xml:space="preserve">Dampierre-1 </t>
  </si>
  <si>
    <t xml:space="preserve">Dampierre-2 </t>
  </si>
  <si>
    <t xml:space="preserve">Dampierre-3 </t>
  </si>
  <si>
    <t xml:space="preserve">Dampierre-4 </t>
  </si>
  <si>
    <t xml:space="preserve">Fessenheim-1 </t>
  </si>
  <si>
    <t xml:space="preserve">Fessenheim-2 </t>
  </si>
  <si>
    <t xml:space="preserve">Flamanville-1 </t>
  </si>
  <si>
    <t xml:space="preserve">Flamanville-2 </t>
  </si>
  <si>
    <t xml:space="preserve">Golfech-1 </t>
  </si>
  <si>
    <t xml:space="preserve">Golfech-2 </t>
  </si>
  <si>
    <t xml:space="preserve">Gravelines-1 </t>
  </si>
  <si>
    <t xml:space="preserve">Gravelines-2 </t>
  </si>
  <si>
    <t xml:space="preserve">Gravelines-3 </t>
  </si>
  <si>
    <t xml:space="preserve">Gravelines-4 </t>
  </si>
  <si>
    <t xml:space="preserve">Gravelines-5 </t>
  </si>
  <si>
    <t xml:space="preserve">Gravelines-6 </t>
  </si>
  <si>
    <t xml:space="preserve">Nogent-1 </t>
  </si>
  <si>
    <t xml:space="preserve">Nogent-2 </t>
  </si>
  <si>
    <t xml:space="preserve">Paluel-1 </t>
  </si>
  <si>
    <t xml:space="preserve">Paluel-2 </t>
  </si>
  <si>
    <t xml:space="preserve">Paluel-3 </t>
  </si>
  <si>
    <t xml:space="preserve">Paluel-4 </t>
  </si>
  <si>
    <t xml:space="preserve">Penly-1 </t>
  </si>
  <si>
    <t xml:space="preserve">Penly-2 </t>
  </si>
  <si>
    <t xml:space="preserve">St. Alban-1 </t>
  </si>
  <si>
    <t xml:space="preserve">St. Alban-2 </t>
  </si>
  <si>
    <t xml:space="preserve">Tricastin-1 </t>
  </si>
  <si>
    <t xml:space="preserve">Tricastin-2 </t>
  </si>
  <si>
    <t xml:space="preserve">Tricastin-3 </t>
  </si>
  <si>
    <t xml:space="preserve">Tricastin-4 </t>
  </si>
  <si>
    <t xml:space="preserve">Brunsbuettel </t>
  </si>
  <si>
    <t>Gundremmingen-B</t>
  </si>
  <si>
    <t>Gundremmingen-C</t>
  </si>
  <si>
    <t xml:space="preserve">Isar-1 </t>
  </si>
  <si>
    <t xml:space="preserve">Kruemmel </t>
  </si>
  <si>
    <t xml:space="preserve">Philippsburg-1 </t>
  </si>
  <si>
    <t xml:space="preserve">Biblis-A </t>
  </si>
  <si>
    <t xml:space="preserve">Biblis-B </t>
  </si>
  <si>
    <t xml:space="preserve">Brokdorf </t>
  </si>
  <si>
    <t xml:space="preserve">Emsland </t>
  </si>
  <si>
    <t xml:space="preserve">Grafenrheinfeld </t>
  </si>
  <si>
    <t xml:space="preserve">Grohnde </t>
  </si>
  <si>
    <t xml:space="preserve">Isar-2 </t>
  </si>
  <si>
    <t>Neckarwestheim-1</t>
  </si>
  <si>
    <t xml:space="preserve">Neckarwestheim-2 </t>
  </si>
  <si>
    <t xml:space="preserve">Obrigheim </t>
  </si>
  <si>
    <t xml:space="preserve">Philippsburg-2 </t>
  </si>
  <si>
    <t xml:space="preserve">Stade </t>
  </si>
  <si>
    <t xml:space="preserve">Unterweser </t>
  </si>
  <si>
    <t>Hungary</t>
  </si>
  <si>
    <t xml:space="preserve">Paks-1 </t>
  </si>
  <si>
    <t xml:space="preserve">Paks-2 </t>
  </si>
  <si>
    <t xml:space="preserve">Paks-3 </t>
  </si>
  <si>
    <t xml:space="preserve">Paks-4 </t>
  </si>
  <si>
    <t>India</t>
  </si>
  <si>
    <t xml:space="preserve">Tarapur-1 </t>
  </si>
  <si>
    <t xml:space="preserve">Tarapur-2 </t>
  </si>
  <si>
    <t xml:space="preserve">Kaiga-1 </t>
  </si>
  <si>
    <t xml:space="preserve">Kaiga-2 </t>
  </si>
  <si>
    <t xml:space="preserve">Kakrapar-1 </t>
  </si>
  <si>
    <t xml:space="preserve">Kakrapar-2 </t>
  </si>
  <si>
    <t xml:space="preserve">Kalpakkam-1 </t>
  </si>
  <si>
    <t xml:space="preserve">Kalpakkam-2 </t>
  </si>
  <si>
    <t xml:space="preserve">Narora-1 </t>
  </si>
  <si>
    <t xml:space="preserve">Narora-2 </t>
  </si>
  <si>
    <t xml:space="preserve">Rajasthan-1 </t>
  </si>
  <si>
    <t xml:space="preserve">Rajasthan-2 </t>
  </si>
  <si>
    <t xml:space="preserve">Rajasthan-3 </t>
  </si>
  <si>
    <t xml:space="preserve">Rajasthan-4 </t>
  </si>
  <si>
    <t>Japan</t>
  </si>
  <si>
    <t xml:space="preserve">Fukushima-Daiichi-1 </t>
  </si>
  <si>
    <t xml:space="preserve">Fukushima-Daiichi-2 </t>
  </si>
  <si>
    <t xml:space="preserve">Fukushima-Daiichi-3 </t>
  </si>
  <si>
    <t xml:space="preserve">Fukushima-Daiichi-4 </t>
  </si>
  <si>
    <t xml:space="preserve">Fukushima-Daiichi-5 </t>
  </si>
  <si>
    <t xml:space="preserve">Fukushima-Daiichi-6 </t>
  </si>
  <si>
    <t xml:space="preserve">Fukushima-Daini-1 </t>
  </si>
  <si>
    <t xml:space="preserve">Fukushima-Daini-2 </t>
  </si>
  <si>
    <t xml:space="preserve">Fukushima-Daini-3 </t>
  </si>
  <si>
    <t xml:space="preserve">Fukushima-Daini-4 </t>
  </si>
  <si>
    <t xml:space="preserve">Hamaoka-1 </t>
  </si>
  <si>
    <t xml:space="preserve">Hamaoka-2 </t>
  </si>
  <si>
    <t xml:space="preserve">Hamaoka-3 </t>
  </si>
  <si>
    <t xml:space="preserve">Hamaoka-4 </t>
  </si>
  <si>
    <t xml:space="preserve">Kashiwazaki Kariwa-1 </t>
  </si>
  <si>
    <t xml:space="preserve">Kashiwazaki Kariwa-2 </t>
  </si>
  <si>
    <t xml:space="preserve">Kashiwazaki Kariwa-3 </t>
  </si>
  <si>
    <t xml:space="preserve">Kashiwazaki Kariwa-4 </t>
  </si>
  <si>
    <t xml:space="preserve">Kashiwazaki Kariwa-5 </t>
  </si>
  <si>
    <t xml:space="preserve">Kashiwazaki Kariwa-6 </t>
  </si>
  <si>
    <t xml:space="preserve">Kashiwazaki Kariwa-7 </t>
  </si>
  <si>
    <t xml:space="preserve">Onagawa-1 </t>
  </si>
  <si>
    <t xml:space="preserve">Onagawa-2 </t>
  </si>
  <si>
    <t xml:space="preserve">Onagawa-3 </t>
  </si>
  <si>
    <t xml:space="preserve">Shika-1 </t>
  </si>
  <si>
    <t xml:space="preserve">Shimane-1 </t>
  </si>
  <si>
    <t xml:space="preserve">Shimane-2 </t>
  </si>
  <si>
    <t xml:space="preserve">Tokai-2 </t>
  </si>
  <si>
    <t xml:space="preserve">Tsuruga-1 </t>
  </si>
  <si>
    <t>Fugen</t>
  </si>
  <si>
    <t xml:space="preserve">Genkai-1 </t>
  </si>
  <si>
    <t xml:space="preserve">Genkai-2 </t>
  </si>
  <si>
    <t xml:space="preserve">Genkai-3 </t>
  </si>
  <si>
    <t xml:space="preserve">Genkai-4 </t>
  </si>
  <si>
    <t xml:space="preserve">Ikata-1 </t>
  </si>
  <si>
    <t xml:space="preserve">Ikata-2 </t>
  </si>
  <si>
    <t xml:space="preserve">Ikata-3 </t>
  </si>
  <si>
    <t xml:space="preserve">Mihama-1 </t>
  </si>
  <si>
    <t xml:space="preserve">Mihama-2 </t>
  </si>
  <si>
    <t xml:space="preserve">Mihama-3 </t>
  </si>
  <si>
    <t xml:space="preserve">Ohi-1 </t>
  </si>
  <si>
    <t xml:space="preserve">Ohi-2 </t>
  </si>
  <si>
    <t xml:space="preserve">Ohi-3 </t>
  </si>
  <si>
    <t xml:space="preserve">Ohi-4 </t>
  </si>
  <si>
    <t xml:space="preserve">Sendai-1 </t>
  </si>
  <si>
    <t xml:space="preserve">Sendai-2 </t>
  </si>
  <si>
    <t xml:space="preserve">Takahama-1 </t>
  </si>
  <si>
    <t xml:space="preserve">Takahama-2 </t>
  </si>
  <si>
    <t xml:space="preserve">Takahama-3 </t>
  </si>
  <si>
    <t xml:space="preserve">Takahama-4 </t>
  </si>
  <si>
    <t xml:space="preserve">Tomari-1 </t>
  </si>
  <si>
    <t xml:space="preserve">Tomari-2 </t>
  </si>
  <si>
    <t xml:space="preserve">Tsuruga-2 </t>
  </si>
  <si>
    <t xml:space="preserve">Bn-350 </t>
  </si>
  <si>
    <t>FBR</t>
  </si>
  <si>
    <t xml:space="preserve">Wolsong-1 </t>
  </si>
  <si>
    <t xml:space="preserve">Wolsong-2 </t>
  </si>
  <si>
    <t xml:space="preserve">Wolsong-3 </t>
  </si>
  <si>
    <t xml:space="preserve">Wolsong-4 </t>
  </si>
  <si>
    <t xml:space="preserve">Kori-1 </t>
  </si>
  <si>
    <t xml:space="preserve">Kori-2 </t>
  </si>
  <si>
    <t xml:space="preserve">Kori-3 </t>
  </si>
  <si>
    <t xml:space="preserve">Kori-4 </t>
  </si>
  <si>
    <t xml:space="preserve">Ulchin-1 </t>
  </si>
  <si>
    <t xml:space="preserve">Ulchin-2 </t>
  </si>
  <si>
    <t xml:space="preserve">Ulchin-3 </t>
  </si>
  <si>
    <t xml:space="preserve">Ulchin-4 </t>
  </si>
  <si>
    <t xml:space="preserve">Yonggwang-1 </t>
  </si>
  <si>
    <t xml:space="preserve">Yonggwang-2 </t>
  </si>
  <si>
    <t xml:space="preserve">Yonggwang-3 </t>
  </si>
  <si>
    <t xml:space="preserve">Yonggwang-4 </t>
  </si>
  <si>
    <t xml:space="preserve">Yonggwang-5 </t>
  </si>
  <si>
    <t xml:space="preserve">Ignalina-1 </t>
  </si>
  <si>
    <t>LWGR</t>
  </si>
  <si>
    <t xml:space="preserve">Ignalina-2 </t>
  </si>
  <si>
    <t xml:space="preserve">Laguna Verde-1 </t>
  </si>
  <si>
    <t xml:space="preserve">Laguna Verde-2 </t>
  </si>
  <si>
    <t xml:space="preserve">Borssele </t>
  </si>
  <si>
    <t xml:space="preserve">Kanupp </t>
  </si>
  <si>
    <t xml:space="preserve">Cernavoda-1 </t>
  </si>
  <si>
    <t>Russian Federation</t>
  </si>
  <si>
    <t>Beloyarsky-3</t>
  </si>
  <si>
    <t xml:space="preserve">Bilibino Unit A </t>
  </si>
  <si>
    <t xml:space="preserve">Bilibino Unit B </t>
  </si>
  <si>
    <t xml:space="preserve">Bilibino Unit C </t>
  </si>
  <si>
    <t xml:space="preserve">Bilibino Unit D </t>
  </si>
  <si>
    <t xml:space="preserve">Kursk-1 </t>
  </si>
  <si>
    <t xml:space="preserve">Kursk-2 </t>
  </si>
  <si>
    <t xml:space="preserve">Kursk-3 </t>
  </si>
  <si>
    <t xml:space="preserve">Kursk-4 </t>
  </si>
  <si>
    <t xml:space="preserve">Leningrad-1 </t>
  </si>
  <si>
    <t xml:space="preserve">Leningrad-2 </t>
  </si>
  <si>
    <t xml:space="preserve">Leningrad-3 </t>
  </si>
  <si>
    <t xml:space="preserve">Leningrad-4 </t>
  </si>
  <si>
    <t xml:space="preserve">Smolensk-1 </t>
  </si>
  <si>
    <t xml:space="preserve">Smolensk-2 </t>
  </si>
  <si>
    <t xml:space="preserve">Smolensk-3 </t>
  </si>
  <si>
    <t xml:space="preserve">Balakovo-1 </t>
  </si>
  <si>
    <t xml:space="preserve">Balakovo-2 </t>
  </si>
  <si>
    <t xml:space="preserve">Balakovo-3 </t>
  </si>
  <si>
    <t xml:space="preserve">Balakovo-4 </t>
  </si>
  <si>
    <t xml:space="preserve">Kalinin-1 </t>
  </si>
  <si>
    <t xml:space="preserve">Kalinin-2 </t>
  </si>
  <si>
    <t xml:space="preserve">Kola-1 </t>
  </si>
  <si>
    <t xml:space="preserve">Kola-2 </t>
  </si>
  <si>
    <t xml:space="preserve">Kola-3 </t>
  </si>
  <si>
    <t xml:space="preserve">Kola-4 </t>
  </si>
  <si>
    <t xml:space="preserve">Novovoronezh-3 </t>
  </si>
  <si>
    <t xml:space="preserve">Novovoronezh-4 </t>
  </si>
  <si>
    <t xml:space="preserve">Novovoronezh-5 </t>
  </si>
  <si>
    <t xml:space="preserve">Volgodonsk-1 </t>
  </si>
  <si>
    <t>Slovakia</t>
  </si>
  <si>
    <t xml:space="preserve">Bohunice-1 </t>
  </si>
  <si>
    <t xml:space="preserve">Bohunice-2 </t>
  </si>
  <si>
    <t xml:space="preserve">Bohunice-3 </t>
  </si>
  <si>
    <t xml:space="preserve">Bohunice-4 </t>
  </si>
  <si>
    <t xml:space="preserve">Mochovce-1 </t>
  </si>
  <si>
    <t xml:space="preserve">Mochovce-2 </t>
  </si>
  <si>
    <t xml:space="preserve">Krško </t>
  </si>
  <si>
    <t>South Africa</t>
  </si>
  <si>
    <t xml:space="preserve">Koeberg-1 </t>
  </si>
  <si>
    <t xml:space="preserve">Koeberg-2 </t>
  </si>
  <si>
    <t xml:space="preserve">Cofrentes </t>
  </si>
  <si>
    <t xml:space="preserve">Almaraz-1 </t>
  </si>
  <si>
    <t xml:space="preserve">Almaraz-2 </t>
  </si>
  <si>
    <t xml:space="preserve">Asco-1 </t>
  </si>
  <si>
    <t xml:space="preserve">Asco-2 </t>
  </si>
  <si>
    <t>Jose Cabrera-1</t>
  </si>
  <si>
    <t xml:space="preserve">Trillo-1 </t>
  </si>
  <si>
    <t xml:space="preserve">Vandellos-2 </t>
  </si>
  <si>
    <t>Barsebeck-1</t>
  </si>
  <si>
    <t xml:space="preserve">Barsebeck-2 </t>
  </si>
  <si>
    <t xml:space="preserve">Forsmark-1 </t>
  </si>
  <si>
    <t xml:space="preserve">Forsmark-2 </t>
  </si>
  <si>
    <t xml:space="preserve">Forsmark-3 </t>
  </si>
  <si>
    <t xml:space="preserve">Oskarshamn-1 </t>
  </si>
  <si>
    <t xml:space="preserve">Oskarshamn-2 </t>
  </si>
  <si>
    <t xml:space="preserve">Oskarshamn-3 </t>
  </si>
  <si>
    <t xml:space="preserve">Ringhals-1 </t>
  </si>
  <si>
    <t xml:space="preserve">Ringhals-2 </t>
  </si>
  <si>
    <t xml:space="preserve">Ringhals-3 </t>
  </si>
  <si>
    <t xml:space="preserve">Ringhals-4 </t>
  </si>
  <si>
    <t xml:space="preserve">Leibstadt </t>
  </si>
  <si>
    <t xml:space="preserve">Muehleberg </t>
  </si>
  <si>
    <t xml:space="preserve">Beznau-1 </t>
  </si>
  <si>
    <t xml:space="preserve">Beznau-2 </t>
  </si>
  <si>
    <t xml:space="preserve">Goesgen </t>
  </si>
  <si>
    <t>Ukraine</t>
  </si>
  <si>
    <t xml:space="preserve">Khmelnitski-1 </t>
  </si>
  <si>
    <t xml:space="preserve">Rivne-1 </t>
  </si>
  <si>
    <t xml:space="preserve">Rivne-2 </t>
  </si>
  <si>
    <t xml:space="preserve">Rivne-3 </t>
  </si>
  <si>
    <t xml:space="preserve">South Ukraine-1 </t>
  </si>
  <si>
    <t xml:space="preserve">South Ukraine-2 </t>
  </si>
  <si>
    <t xml:space="preserve">South Ukraine-3 </t>
  </si>
  <si>
    <t xml:space="preserve">Zaporozhe-1 </t>
  </si>
  <si>
    <t xml:space="preserve">Zaporozhe-2 </t>
  </si>
  <si>
    <t xml:space="preserve">Zaporozhe-3 </t>
  </si>
  <si>
    <t xml:space="preserve">Zaporozhe-4 </t>
  </si>
  <si>
    <t xml:space="preserve">Zaporozhe-5 </t>
  </si>
  <si>
    <t xml:space="preserve">Zaporozhe-6 </t>
  </si>
  <si>
    <t>United Kingdom</t>
  </si>
  <si>
    <t xml:space="preserve">Dungeness-B1 Unit A </t>
  </si>
  <si>
    <t>AGR</t>
  </si>
  <si>
    <t xml:space="preserve">Dungeness-B2 Unit B </t>
  </si>
  <si>
    <t xml:space="preserve">Hartlepool-A1 Unit A </t>
  </si>
  <si>
    <t xml:space="preserve">Hartlepool-A2 Unit B </t>
  </si>
  <si>
    <t xml:space="preserve">Heysham-1 Unit A </t>
  </si>
  <si>
    <t xml:space="preserve">Heysham-1 Unit B </t>
  </si>
  <si>
    <t xml:space="preserve">Heysham-2 Unit A </t>
  </si>
  <si>
    <t xml:space="preserve">Heysham-2 Unit B </t>
  </si>
  <si>
    <t xml:space="preserve">Hinkley Point-B Unit A </t>
  </si>
  <si>
    <t xml:space="preserve">Hinkley Point-B Unit B </t>
  </si>
  <si>
    <t xml:space="preserve">Hunterston-B1 </t>
  </si>
  <si>
    <t xml:space="preserve">Hunterston-B2 </t>
  </si>
  <si>
    <t xml:space="preserve">Torness Unit A </t>
  </si>
  <si>
    <t xml:space="preserve">Torness Unit B </t>
  </si>
  <si>
    <t>GCR</t>
  </si>
  <si>
    <t xml:space="preserve">Sizewell-B </t>
  </si>
  <si>
    <t>United States</t>
  </si>
  <si>
    <t xml:space="preserve">Browns Ferry-1 </t>
  </si>
  <si>
    <t xml:space="preserve">Browns Ferry-2 </t>
  </si>
  <si>
    <t xml:space="preserve">Browns Ferry-3 </t>
  </si>
  <si>
    <t xml:space="preserve">Brunswick-1 </t>
  </si>
  <si>
    <t xml:space="preserve">Brunswick-2 </t>
  </si>
  <si>
    <t xml:space="preserve">Clinton-1 </t>
  </si>
  <si>
    <t xml:space="preserve">Columbia </t>
  </si>
  <si>
    <t xml:space="preserve">Cooper </t>
  </si>
  <si>
    <t xml:space="preserve">Dresden-2 </t>
  </si>
  <si>
    <t xml:space="preserve">Dresden-3 </t>
  </si>
  <si>
    <t xml:space="preserve">Duane Arnold-1 </t>
  </si>
  <si>
    <t xml:space="preserve">Enrico Fermi-2 </t>
  </si>
  <si>
    <t xml:space="preserve">Fitzpatrick </t>
  </si>
  <si>
    <t xml:space="preserve">Grand Gulf-1 </t>
  </si>
  <si>
    <t xml:space="preserve">Hatch-1 </t>
  </si>
  <si>
    <t xml:space="preserve">Hatch-2 </t>
  </si>
  <si>
    <t xml:space="preserve">Hope Creek-1 </t>
  </si>
  <si>
    <t xml:space="preserve">Lasalle-1 </t>
  </si>
  <si>
    <t xml:space="preserve">Lasalle-2 </t>
  </si>
  <si>
    <t xml:space="preserve">Limerick-1 </t>
  </si>
  <si>
    <t xml:space="preserve">Limerick-2 </t>
  </si>
  <si>
    <t xml:space="preserve">Monticello </t>
  </si>
  <si>
    <t xml:space="preserve">Nine Mile Point-1 </t>
  </si>
  <si>
    <t xml:space="preserve">Nine Mile Point-2 </t>
  </si>
  <si>
    <t xml:space="preserve">Oyster Creek </t>
  </si>
  <si>
    <t xml:space="preserve">Peach Bottom-2 </t>
  </si>
  <si>
    <t xml:space="preserve">Peach Bottom-3 </t>
  </si>
  <si>
    <t xml:space="preserve">Perry-1 </t>
  </si>
  <si>
    <t xml:space="preserve">Pilgrim-1 </t>
  </si>
  <si>
    <t xml:space="preserve">Quad Cities-1 </t>
  </si>
  <si>
    <t xml:space="preserve">Quad Cities-2 </t>
  </si>
  <si>
    <t xml:space="preserve">River Bend-1 </t>
  </si>
  <si>
    <t xml:space="preserve">Susquehanna-1 </t>
  </si>
  <si>
    <t xml:space="preserve">Susquehanna-2 </t>
  </si>
  <si>
    <t xml:space="preserve">Vermont Yankee </t>
  </si>
  <si>
    <t xml:space="preserve">Arkansas One-1 </t>
  </si>
  <si>
    <t xml:space="preserve">Arkansas One-2 </t>
  </si>
  <si>
    <t xml:space="preserve">Beaver Valley-1 </t>
  </si>
  <si>
    <t xml:space="preserve">Beaver Valley-2 </t>
  </si>
  <si>
    <t xml:space="preserve">Braidwood-1 </t>
  </si>
  <si>
    <t xml:space="preserve">Braidwood-2 </t>
  </si>
  <si>
    <t xml:space="preserve">Byron-1 </t>
  </si>
  <si>
    <t xml:space="preserve">Byron-2 </t>
  </si>
  <si>
    <t xml:space="preserve">Callaway-1 </t>
  </si>
  <si>
    <t xml:space="preserve">Calvert Cliffs-1 </t>
  </si>
  <si>
    <t xml:space="preserve">Calvert Cliffs-2 </t>
  </si>
  <si>
    <t xml:space="preserve">Catawba-1 </t>
  </si>
  <si>
    <t xml:space="preserve">Catawba-2 </t>
  </si>
  <si>
    <t xml:space="preserve">Comanche Peak-1 </t>
  </si>
  <si>
    <t xml:space="preserve">Comanche Peak-2 </t>
  </si>
  <si>
    <t xml:space="preserve">Crystal River-3 </t>
  </si>
  <si>
    <t xml:space="preserve">Davis Besse-1 </t>
  </si>
  <si>
    <t xml:space="preserve">Diablo Canyon-1 </t>
  </si>
  <si>
    <t xml:space="preserve">Diablo Canyon-2 </t>
  </si>
  <si>
    <t xml:space="preserve">Donald Cook-1 </t>
  </si>
  <si>
    <t xml:space="preserve">Donald Cook-2 </t>
  </si>
  <si>
    <t xml:space="preserve">Farley-1 </t>
  </si>
  <si>
    <t xml:space="preserve">Farley-2 </t>
  </si>
  <si>
    <t xml:space="preserve">Fort Calhoun-1 </t>
  </si>
  <si>
    <t xml:space="preserve">H.B. Robinson-2 </t>
  </si>
  <si>
    <t xml:space="preserve">Indian Point-2 </t>
  </si>
  <si>
    <t xml:space="preserve">Indian Point-3 </t>
  </si>
  <si>
    <t xml:space="preserve">Kewaunee </t>
  </si>
  <si>
    <t xml:space="preserve">Mcguire-1 </t>
  </si>
  <si>
    <t xml:space="preserve">Mcguire-2 </t>
  </si>
  <si>
    <t xml:space="preserve">Millstone-2 </t>
  </si>
  <si>
    <t xml:space="preserve">Millstone-3 </t>
  </si>
  <si>
    <t xml:space="preserve">North Anna-1 </t>
  </si>
  <si>
    <t xml:space="preserve">North Anna-2 </t>
  </si>
  <si>
    <t xml:space="preserve">Oconee-1 </t>
  </si>
  <si>
    <t xml:space="preserve">Oconee-2 </t>
  </si>
  <si>
    <t xml:space="preserve">Oconee-3 </t>
  </si>
  <si>
    <t xml:space="preserve">Palisades </t>
  </si>
  <si>
    <t xml:space="preserve">Palo Verde-1 </t>
  </si>
  <si>
    <t xml:space="preserve">Palo Verde-2 </t>
  </si>
  <si>
    <t xml:space="preserve">Palo Verde-3 </t>
  </si>
  <si>
    <t xml:space="preserve">Point Beach-1 </t>
  </si>
  <si>
    <t xml:space="preserve">Point Beach-2 </t>
  </si>
  <si>
    <t xml:space="preserve">Prairie Island-1 </t>
  </si>
  <si>
    <t xml:space="preserve">Prairie Island-2 </t>
  </si>
  <si>
    <t xml:space="preserve">R.E. Ginna </t>
  </si>
  <si>
    <t xml:space="preserve">Salem-1 </t>
  </si>
  <si>
    <t xml:space="preserve">Salem-2 </t>
  </si>
  <si>
    <t xml:space="preserve">San Onofre-2 </t>
  </si>
  <si>
    <t xml:space="preserve">San Onofre-3 </t>
  </si>
  <si>
    <t xml:space="preserve">Seabrook-1 </t>
  </si>
  <si>
    <t xml:space="preserve">Sequoyah-1 </t>
  </si>
  <si>
    <t xml:space="preserve">Sequoyah-2 </t>
  </si>
  <si>
    <t xml:space="preserve">Shearon Harris-1 </t>
  </si>
  <si>
    <t xml:space="preserve">South Texas-1 </t>
  </si>
  <si>
    <t xml:space="preserve">South Texas-2 </t>
  </si>
  <si>
    <t xml:space="preserve">St. Lucie-1 </t>
  </si>
  <si>
    <t xml:space="preserve">St. Lucie-2 </t>
  </si>
  <si>
    <t xml:space="preserve">Surry-1 </t>
  </si>
  <si>
    <t xml:space="preserve">Surry-2 </t>
  </si>
  <si>
    <t xml:space="preserve">Three Mile Island-1 </t>
  </si>
  <si>
    <t xml:space="preserve">Turkey Point-3 </t>
  </si>
  <si>
    <t xml:space="preserve">Turkey Point-4 </t>
  </si>
  <si>
    <t xml:space="preserve">Virgil C. Summer-1 </t>
  </si>
  <si>
    <t xml:space="preserve">Vogtle-1 </t>
  </si>
  <si>
    <t xml:space="preserve">Vogtle-2 </t>
  </si>
  <si>
    <t xml:space="preserve">Waterford-3 </t>
  </si>
  <si>
    <t xml:space="preserve">Watts Bar-1 </t>
  </si>
  <si>
    <t xml:space="preserve">Wolf Creek </t>
  </si>
  <si>
    <t xml:space="preserve">Dungeness-B 1-2 </t>
  </si>
  <si>
    <t xml:space="preserve">Hartlepool-A 1-2  </t>
  </si>
  <si>
    <t xml:space="preserve">Heysham-1  A-B </t>
  </si>
  <si>
    <t xml:space="preserve">Heysham-2  A-B </t>
  </si>
  <si>
    <t xml:space="preserve">Hinkley Point-B A-B </t>
  </si>
  <si>
    <t xml:space="preserve">Hunterston-B 1-2 </t>
  </si>
  <si>
    <t xml:space="preserve">Olkiluoto 1-2 </t>
  </si>
  <si>
    <t>Gundremmingen B-C</t>
  </si>
  <si>
    <t xml:space="preserve">Tarapur 1-2 </t>
  </si>
  <si>
    <t xml:space="preserve">Fukushima-Daiichi 1-6 </t>
  </si>
  <si>
    <t xml:space="preserve">Fukushima-Daini 1-4 </t>
  </si>
  <si>
    <t xml:space="preserve">Hamaoka 1-4 </t>
  </si>
  <si>
    <t xml:space="preserve">Kashiwazaki Kariha 1-7 </t>
  </si>
  <si>
    <t xml:space="preserve">Onagawa 1-3 </t>
  </si>
  <si>
    <t xml:space="preserve">Shiga-1 </t>
  </si>
  <si>
    <t xml:space="preserve">Shimane 1-2 </t>
  </si>
  <si>
    <t xml:space="preserve">Laguna Verde 1-2 </t>
  </si>
  <si>
    <t xml:space="preserve">Barsebeck 1-2 </t>
  </si>
  <si>
    <t xml:space="preserve">Forsmark 1-3 </t>
  </si>
  <si>
    <t xml:space="preserve">Oskarshamn 1-3 </t>
  </si>
  <si>
    <t xml:space="preserve">Browns Ferry 2-3 </t>
  </si>
  <si>
    <t xml:space="preserve">Brunswick 1-2 </t>
  </si>
  <si>
    <t xml:space="preserve">Dresden 2-3 </t>
  </si>
  <si>
    <t xml:space="preserve">Hatch 1-2 </t>
  </si>
  <si>
    <t xml:space="preserve">Lasalle 1-2 </t>
  </si>
  <si>
    <t xml:space="preserve">Limerick 1-2 </t>
  </si>
  <si>
    <t xml:space="preserve">Nine Mile Point 1-2 </t>
  </si>
  <si>
    <t xml:space="preserve">Peach Bottom 2-3 </t>
  </si>
  <si>
    <t xml:space="preserve">Quad Cities 1-2 </t>
  </si>
  <si>
    <t xml:space="preserve">Susquehanna 1-2 </t>
  </si>
  <si>
    <t>Russian Fed.</t>
  </si>
  <si>
    <t>Dungeness-A 1-2</t>
  </si>
  <si>
    <t>Oldbury-A  A-B</t>
  </si>
  <si>
    <t>Wylfa Unit A-B</t>
  </si>
  <si>
    <t xml:space="preserve">Ignalina 1-2 </t>
  </si>
  <si>
    <t xml:space="preserve">Bilibino Unit A-D </t>
  </si>
  <si>
    <t xml:space="preserve">Kursk 1-4 </t>
  </si>
  <si>
    <t xml:space="preserve">Leningrad 1-4 </t>
  </si>
  <si>
    <t xml:space="preserve">Smolensk 1-3 </t>
  </si>
  <si>
    <t xml:space="preserve">Darlington 1-4 </t>
  </si>
  <si>
    <t xml:space="preserve">Kaiga 1-2 </t>
  </si>
  <si>
    <t xml:space="preserve">Kakrapar 1-2 </t>
  </si>
  <si>
    <t xml:space="preserve">Kalpakkam 1-2 </t>
  </si>
  <si>
    <t xml:space="preserve">Narora 1-2 </t>
  </si>
  <si>
    <t xml:space="preserve">Rajasthan 1-4 </t>
  </si>
  <si>
    <t xml:space="preserve">Wolsong 1-4 </t>
  </si>
  <si>
    <t xml:space="preserve">Doel 1-4 </t>
  </si>
  <si>
    <t xml:space="preserve">Tihange 1-3 </t>
  </si>
  <si>
    <t xml:space="preserve">Angra 1-2 </t>
  </si>
  <si>
    <t xml:space="preserve">Guangdong 1-2 </t>
  </si>
  <si>
    <t xml:space="preserve">Lingao  1-2 </t>
  </si>
  <si>
    <t>Maanshan 1-2</t>
  </si>
  <si>
    <t xml:space="preserve">Belleville 1-2 </t>
  </si>
  <si>
    <t xml:space="preserve">Blayais 1-4 </t>
  </si>
  <si>
    <t xml:space="preserve">Bugey 2-5 </t>
  </si>
  <si>
    <t xml:space="preserve">Cattenom 1-4 </t>
  </si>
  <si>
    <t xml:space="preserve">Chinon-B 1-4 </t>
  </si>
  <si>
    <t xml:space="preserve">Chooz-B  1-2 </t>
  </si>
  <si>
    <t xml:space="preserve">Civaux 1-2 </t>
  </si>
  <si>
    <t xml:space="preserve">Cruas 1-4 </t>
  </si>
  <si>
    <t xml:space="preserve">Dampierre 1-4 </t>
  </si>
  <si>
    <t xml:space="preserve">Fessenheim 1-2 </t>
  </si>
  <si>
    <t xml:space="preserve">Flamanville 1-2 </t>
  </si>
  <si>
    <t xml:space="preserve">Golfech 1-2 </t>
  </si>
  <si>
    <t xml:space="preserve">Gravelines 1-6 </t>
  </si>
  <si>
    <t xml:space="preserve">Nogent 1-2 </t>
  </si>
  <si>
    <t xml:space="preserve">Paluel 1-4 </t>
  </si>
  <si>
    <t xml:space="preserve">Penly 1-2 </t>
  </si>
  <si>
    <t xml:space="preserve">St. Alban 1-2 </t>
  </si>
  <si>
    <t xml:space="preserve">Tricastin 1-4 </t>
  </si>
  <si>
    <t xml:space="preserve">Genkai 1-4 </t>
  </si>
  <si>
    <t xml:space="preserve">Ikata 1-3 </t>
  </si>
  <si>
    <t xml:space="preserve">Mihama 1-3 </t>
  </si>
  <si>
    <t xml:space="preserve">Ohi 1-4 </t>
  </si>
  <si>
    <t xml:space="preserve">Sendai 1-2 </t>
  </si>
  <si>
    <t xml:space="preserve">Takahama 1-4 </t>
  </si>
  <si>
    <t xml:space="preserve">Tomari 1-2 </t>
  </si>
  <si>
    <t xml:space="preserve">Kori 1-4 </t>
  </si>
  <si>
    <t xml:space="preserve">Ulchin 1-4 </t>
  </si>
  <si>
    <t xml:space="preserve">Yonggwang 1-5 </t>
  </si>
  <si>
    <t xml:space="preserve">Koeberg 1-2 </t>
  </si>
  <si>
    <t xml:space="preserve">Almaraz 1-2 </t>
  </si>
  <si>
    <t xml:space="preserve">Asco 1-2 </t>
  </si>
  <si>
    <t xml:space="preserve">Ringhals 2-4 </t>
  </si>
  <si>
    <t xml:space="preserve">Beznau 1-2 </t>
  </si>
  <si>
    <t xml:space="preserve">Arkansas One 1-2 </t>
  </si>
  <si>
    <t xml:space="preserve">Beaver Valley 1-2 </t>
  </si>
  <si>
    <t xml:space="preserve">Braidwood 1-2 </t>
  </si>
  <si>
    <t xml:space="preserve">Byron 1-2 </t>
  </si>
  <si>
    <t xml:space="preserve">Calvert Cliffs 1-2 </t>
  </si>
  <si>
    <t xml:space="preserve">Catawba 1-2 </t>
  </si>
  <si>
    <t xml:space="preserve">Comanche Peak 1-2 </t>
  </si>
  <si>
    <t xml:space="preserve">Diablo Canyon 1-2 </t>
  </si>
  <si>
    <t xml:space="preserve">Donald Cook 1-2 </t>
  </si>
  <si>
    <t xml:space="preserve">Farley 1-2 </t>
  </si>
  <si>
    <t xml:space="preserve">Indian Point 2-3 </t>
  </si>
  <si>
    <t xml:space="preserve">Mcguire 1-2 </t>
  </si>
  <si>
    <t xml:space="preserve">Millstone 2-3 </t>
  </si>
  <si>
    <t xml:space="preserve">North Anna 1-2 </t>
  </si>
  <si>
    <t xml:space="preserve">Oconee 1-3 </t>
  </si>
  <si>
    <t xml:space="preserve">Palo Verde 1-3 </t>
  </si>
  <si>
    <t xml:space="preserve">Point Beach 1-2 </t>
  </si>
  <si>
    <t xml:space="preserve">Prairie Island 1-2 </t>
  </si>
  <si>
    <t xml:space="preserve">Salem 1-2 </t>
  </si>
  <si>
    <t xml:space="preserve">San Onofre 2-3 </t>
  </si>
  <si>
    <t xml:space="preserve">Sequoyah 1-2 </t>
  </si>
  <si>
    <t xml:space="preserve">South Texas 1-2 </t>
  </si>
  <si>
    <t xml:space="preserve">St. Lucie 1-2 </t>
  </si>
  <si>
    <t xml:space="preserve">Surry 1-2 </t>
  </si>
  <si>
    <t xml:space="preserve">Turkey Point 3-4 </t>
  </si>
  <si>
    <t xml:space="preserve">Vogtle 1-2 </t>
  </si>
  <si>
    <t xml:space="preserve">Kozloduy 1-6 </t>
  </si>
  <si>
    <t>Czech Rep.</t>
  </si>
  <si>
    <t xml:space="preserve">Dukovany 1-4 </t>
  </si>
  <si>
    <t xml:space="preserve">Temelin 1-2 </t>
  </si>
  <si>
    <t xml:space="preserve">Loviisa 1-2 </t>
  </si>
  <si>
    <t xml:space="preserve">Paks 1-4 </t>
  </si>
  <si>
    <t xml:space="preserve">Balakovo 1-4 </t>
  </si>
  <si>
    <t xml:space="preserve">Kalinin 1-2 </t>
  </si>
  <si>
    <t xml:space="preserve">Kola 1-4 </t>
  </si>
  <si>
    <t xml:space="preserve">Novovoronezh 3-5 </t>
  </si>
  <si>
    <t xml:space="preserve">Bohunice 1-4 </t>
  </si>
  <si>
    <t xml:space="preserve">Mochovce 1-2 </t>
  </si>
  <si>
    <t xml:space="preserve">Rivne 1-3 </t>
  </si>
  <si>
    <t xml:space="preserve">South Ukraine 1-3 </t>
  </si>
  <si>
    <t xml:space="preserve">Zaporozhe 1-6 </t>
  </si>
  <si>
    <t>Site</t>
  </si>
  <si>
    <t>nd</t>
  </si>
  <si>
    <t>Hunterston-B 1-2</t>
  </si>
  <si>
    <t>La Hague</t>
  </si>
  <si>
    <t xml:space="preserve">Karlsruhe </t>
  </si>
  <si>
    <t>Tokai</t>
  </si>
  <si>
    <t>Dounreay</t>
  </si>
  <si>
    <t>Sellafield</t>
  </si>
  <si>
    <t>Karlsruhe</t>
  </si>
  <si>
    <r>
      <t>14</t>
    </r>
    <r>
      <rPr>
        <b/>
        <sz val="8"/>
        <rFont val="Arial"/>
        <family val="2"/>
      </rPr>
      <t>C</t>
    </r>
  </si>
  <si>
    <r>
      <t>137</t>
    </r>
    <r>
      <rPr>
        <b/>
        <sz val="8"/>
        <rFont val="Arial"/>
        <family val="2"/>
      </rPr>
      <t>Cs</t>
    </r>
  </si>
  <si>
    <r>
      <t>3</t>
    </r>
    <r>
      <rPr>
        <b/>
        <sz val="8"/>
        <rFont val="Arial"/>
        <family val="2"/>
      </rPr>
      <t>H</t>
    </r>
  </si>
  <si>
    <r>
      <t>129</t>
    </r>
    <r>
      <rPr>
        <b/>
        <sz val="8"/>
        <rFont val="Arial"/>
        <family val="2"/>
      </rPr>
      <t>I</t>
    </r>
  </si>
  <si>
    <r>
      <t>241</t>
    </r>
    <r>
      <rPr>
        <b/>
        <sz val="8"/>
        <rFont val="Arial"/>
        <family val="2"/>
      </rPr>
      <t>Pu</t>
    </r>
  </si>
  <si>
    <r>
      <t>90</t>
    </r>
    <r>
      <rPr>
        <b/>
        <sz val="8"/>
        <rFont val="Arial"/>
        <family val="2"/>
      </rPr>
      <t>Sr</t>
    </r>
  </si>
  <si>
    <t>10–190</t>
  </si>
  <si>
    <t>1–310</t>
  </si>
  <si>
    <t>1–193</t>
  </si>
  <si>
    <t>25.3</t>
  </si>
  <si>
    <t>&lt;84.5</t>
  </si>
  <si>
    <t>Attiki</t>
  </si>
  <si>
    <t xml:space="preserve">Kashiwazaki Kariwa 1-7 </t>
  </si>
  <si>
    <t>HWR</t>
  </si>
  <si>
    <t>Chernobyl-3</t>
  </si>
  <si>
    <t>[V22]</t>
  </si>
  <si>
    <t>[F11]</t>
  </si>
  <si>
    <t>[I2]</t>
  </si>
  <si>
    <t>Czech Republic [V21]</t>
  </si>
  <si>
    <t>Bruce B-5</t>
  </si>
  <si>
    <t>Bruce B-6</t>
  </si>
  <si>
    <t>Bruce B-7</t>
  </si>
  <si>
    <t>Bruce B-8</t>
  </si>
  <si>
    <t xml:space="preserve">Pickering A-4 </t>
  </si>
  <si>
    <r>
      <t>86</t>
    </r>
    <r>
      <rPr>
        <b/>
        <sz val="8"/>
        <rFont val="Arial"/>
        <family val="2"/>
      </rPr>
      <t>Kr</t>
    </r>
  </si>
  <si>
    <t>Bradwell 1-2</t>
  </si>
  <si>
    <t>Chapel Cross 1-4</t>
  </si>
  <si>
    <t>Calder Hall 1-4</t>
  </si>
  <si>
    <t xml:space="preserve">Hinkley Point-A 1-2 </t>
  </si>
  <si>
    <t xml:space="preserve">Pickering B-7 </t>
  </si>
  <si>
    <t xml:space="preserve">Pickering B-8 </t>
  </si>
  <si>
    <t xml:space="preserve">Pickering B-5 </t>
  </si>
  <si>
    <t xml:space="preserve">Pickering B-6 </t>
  </si>
  <si>
    <t>Cuba [J6]</t>
  </si>
  <si>
    <t>Finland [A19]</t>
  </si>
  <si>
    <t>Iceland [E4]</t>
  </si>
  <si>
    <t>Sweden [M26, S15]</t>
  </si>
  <si>
    <t>Belgium [G10]</t>
  </si>
  <si>
    <t>Ireland [M9]</t>
  </si>
  <si>
    <t>Czech Republic [W12]</t>
  </si>
  <si>
    <t>Poland [B25]</t>
  </si>
  <si>
    <t>Slovenia [A18]</t>
  </si>
  <si>
    <t>Greece [A16, P13]</t>
  </si>
  <si>
    <t>[B49]</t>
  </si>
  <si>
    <t>[L21]</t>
  </si>
  <si>
    <t>[R15]</t>
  </si>
  <si>
    <t>[B40]</t>
  </si>
  <si>
    <t>[L4]</t>
  </si>
  <si>
    <t>[F12]</t>
  </si>
  <si>
    <t>[S7]</t>
  </si>
  <si>
    <t>[L21, P2, P5, S9]</t>
  </si>
  <si>
    <t>[P10]</t>
  </si>
  <si>
    <t>[S14]</t>
  </si>
  <si>
    <t>[K9]</t>
  </si>
  <si>
    <t>[B47]</t>
  </si>
  <si>
    <t>[M11, Q3]</t>
  </si>
  <si>
    <t>[G8]</t>
  </si>
  <si>
    <t>Cuba [E8]</t>
  </si>
  <si>
    <t>Argentina [B35, S25]</t>
  </si>
  <si>
    <t xml:space="preserve">Spain  [D15]                                        </t>
  </si>
  <si>
    <t>Hungary [S46]</t>
  </si>
  <si>
    <t>Russian Fed. [S19]</t>
  </si>
  <si>
    <t xml:space="preserve">    [B36, D7, F13, J4, R21]</t>
  </si>
  <si>
    <t>China [U3]</t>
  </si>
  <si>
    <t>India  [U3]</t>
  </si>
  <si>
    <t>Japan [U3]</t>
  </si>
  <si>
    <t>Malaysia [U3]</t>
  </si>
  <si>
    <t>Thailand  [U3]</t>
  </si>
  <si>
    <t>Syrian Arab Rep. [U3]</t>
  </si>
  <si>
    <t>Estonia [U3]</t>
  </si>
  <si>
    <t>Norway [U3]</t>
  </si>
  <si>
    <t>Germany [U3]</t>
  </si>
  <si>
    <t>Netherlands  [U3]</t>
  </si>
  <si>
    <t>Portugal [U3]</t>
  </si>
  <si>
    <t>United Kingdom [U3]</t>
  </si>
  <si>
    <t>Bulgaria  [U3]</t>
  </si>
  <si>
    <t>Hungary  [U3]</t>
  </si>
  <si>
    <t>Russian Federation [U3]</t>
  </si>
  <si>
    <t>Slovakia  [U3]</t>
  </si>
  <si>
    <t>Cyprus   [U3]</t>
  </si>
  <si>
    <t>United States [U3]</t>
  </si>
  <si>
    <t>India [A22, U3]</t>
  </si>
  <si>
    <t>Finland [S6, U3]</t>
  </si>
  <si>
    <t>France [U3]</t>
  </si>
  <si>
    <t>Switzerland [U3]</t>
  </si>
  <si>
    <t>Poland [U3]</t>
  </si>
  <si>
    <t>Romania [B38, U3]</t>
  </si>
  <si>
    <t>[A23]</t>
  </si>
  <si>
    <t>[A23, I3]</t>
  </si>
  <si>
    <t>Bangladesh [C15, K5, R1, S8, S17, Y2]</t>
  </si>
  <si>
    <t>0.25–186</t>
  </si>
  <si>
    <t>&lt;1.2–23</t>
  </si>
  <si>
    <t>0.5–32</t>
  </si>
  <si>
    <t>0.5–23</t>
  </si>
  <si>
    <t>0.2–199</t>
  </si>
  <si>
    <t>1.5–12</t>
  </si>
  <si>
    <t>0.13–5.9</t>
  </si>
  <si>
    <t>&lt; 0.04–24</t>
  </si>
  <si>
    <t>0.23–59</t>
  </si>
  <si>
    <t>&lt;40–346</t>
  </si>
  <si>
    <t>40–302</t>
  </si>
  <si>
    <t>&lt;5–500</t>
  </si>
  <si>
    <t>0.028–7.6</t>
  </si>
  <si>
    <t>1.3–2.2</t>
  </si>
  <si>
    <t>0.1–44</t>
  </si>
  <si>
    <t>0.01–9.6</t>
  </si>
  <si>
    <t>1.8–19.3</t>
  </si>
  <si>
    <t>5–300</t>
  </si>
  <si>
    <t>&lt;2–1080</t>
  </si>
  <si>
    <t>&lt;2–71</t>
  </si>
  <si>
    <t>0.19–17.27</t>
  </si>
  <si>
    <t>9–980</t>
  </si>
  <si>
    <t>0.1–4</t>
  </si>
  <si>
    <t>&lt;0.5–119</t>
  </si>
  <si>
    <t>0.5–126</t>
  </si>
  <si>
    <t>40–240</t>
  </si>
  <si>
    <t xml:space="preserve"> 2–15 </t>
  </si>
  <si>
    <t xml:space="preserve"> 9–80 </t>
  </si>
  <si>
    <t>15–1410</t>
  </si>
  <si>
    <t>2–208</t>
  </si>
  <si>
    <t>2–90</t>
  </si>
  <si>
    <t>91–665</t>
  </si>
  <si>
    <t>2.5–141</t>
  </si>
  <si>
    <t>0.8–61</t>
  </si>
  <si>
    <t>0–699</t>
  </si>
  <si>
    <t>11.5–92.7</t>
  </si>
  <si>
    <t>0–31.7</t>
  </si>
  <si>
    <t>19.8–37.9</t>
  </si>
  <si>
    <t>115–416</t>
  </si>
  <si>
    <t xml:space="preserve">75–523 </t>
  </si>
  <si>
    <t>7–54</t>
  </si>
  <si>
    <t>2–58</t>
  </si>
  <si>
    <t>146–518</t>
  </si>
  <si>
    <t>0.5–35</t>
  </si>
  <si>
    <t>0.5–11</t>
  </si>
  <si>
    <t xml:space="preserve"> 1–37 </t>
  </si>
  <si>
    <t>29–218</t>
  </si>
  <si>
    <t xml:space="preserve"> 11–30</t>
  </si>
  <si>
    <t>172–553</t>
  </si>
  <si>
    <t xml:space="preserve"> 7–85 </t>
  </si>
  <si>
    <t xml:space="preserve"> 1–11 </t>
  </si>
  <si>
    <t>23–330</t>
  </si>
  <si>
    <t>52–98</t>
  </si>
  <si>
    <t>26–46</t>
  </si>
  <si>
    <t>251–758</t>
  </si>
  <si>
    <t>25–93</t>
  </si>
  <si>
    <t>35–65</t>
  </si>
  <si>
    <t>539–1058</t>
  </si>
  <si>
    <t xml:space="preserve"> 1–4 </t>
  </si>
  <si>
    <t>Data not referenced are from the UNSCEAR Global Survey on Exposures to Natural Radiation Sources</t>
  </si>
  <si>
    <t>Porcelain tile</t>
  </si>
  <si>
    <t>Superwhite porcelain</t>
  </si>
  <si>
    <t>Tuff</t>
  </si>
  <si>
    <t>Fly ash</t>
  </si>
  <si>
    <t>Underground water</t>
  </si>
  <si>
    <t>0.37–3100</t>
  </si>
  <si>
    <t>Groundwater</t>
  </si>
  <si>
    <t>Enhanced natural radiation area</t>
  </si>
  <si>
    <t>Lakes used for public supply</t>
  </si>
  <si>
    <t>Startup</t>
  </si>
  <si>
    <t xml:space="preserve">Qinshan 3-1 </t>
  </si>
  <si>
    <t xml:space="preserve">Lingao-1 </t>
  </si>
  <si>
    <t xml:space="preserve">Lingao-2 </t>
  </si>
  <si>
    <t xml:space="preserve">Qinshan-1 </t>
  </si>
  <si>
    <t xml:space="preserve">Qinshan 2-2 </t>
  </si>
  <si>
    <t xml:space="preserve">Qinshan 2-1 </t>
  </si>
  <si>
    <t>Chinshan-1</t>
  </si>
  <si>
    <t>Chinshan-2</t>
  </si>
  <si>
    <t>Kuosheng-1</t>
  </si>
  <si>
    <t>Kuosheng-2</t>
  </si>
  <si>
    <t>Maanshan-1</t>
  </si>
  <si>
    <t>Maanshan-2</t>
  </si>
  <si>
    <t xml:space="preserve">Chinon B-1 </t>
  </si>
  <si>
    <t xml:space="preserve">Chinon B-2 </t>
  </si>
  <si>
    <t xml:space="preserve">Chinon B-3 </t>
  </si>
  <si>
    <t xml:space="preserve">Chinon B-4 </t>
  </si>
  <si>
    <t xml:space="preserve">Chooz B-1 </t>
  </si>
  <si>
    <t xml:space="preserve">Chooz B-2 </t>
  </si>
  <si>
    <t xml:space="preserve">St. Laurent B-1 </t>
  </si>
  <si>
    <t xml:space="preserve">St. Laurent B-2 </t>
  </si>
  <si>
    <t xml:space="preserve">Santa Maria De Garona </t>
  </si>
  <si>
    <t>Calder Hall-1</t>
  </si>
  <si>
    <t>Calder Hall-2</t>
  </si>
  <si>
    <t>Calder Hall-3</t>
  </si>
  <si>
    <t>Calder Hall-4</t>
  </si>
  <si>
    <t>Chapelcross-1</t>
  </si>
  <si>
    <t>Chapelcross-3</t>
  </si>
  <si>
    <t>Chapelcross-2</t>
  </si>
  <si>
    <t>Chapelcross-4</t>
  </si>
  <si>
    <t xml:space="preserve">Torness A-B </t>
  </si>
  <si>
    <t xml:space="preserve">Qinshan-2 1-2 </t>
  </si>
  <si>
    <t xml:space="preserve">Chooz-B 1-2 </t>
  </si>
  <si>
    <t xml:space="preserve">Heysham-1 A-B </t>
  </si>
  <si>
    <t xml:space="preserve">Heysham-2 A-B </t>
  </si>
  <si>
    <t xml:space="preserve">Hartlepool-A 1-2 </t>
  </si>
  <si>
    <t>Oldbury-A A-B</t>
  </si>
  <si>
    <t xml:space="preserve">Lingao 1-2 </t>
  </si>
  <si>
    <t xml:space="preserve">St. Laurent-B 1-2 </t>
  </si>
  <si>
    <t xml:space="preserve">Chasnupp-1 </t>
  </si>
  <si>
    <t xml:space="preserve">Bruce B5-8 </t>
  </si>
  <si>
    <t xml:space="preserve">Pickering B5-8 </t>
  </si>
  <si>
    <t>Krško</t>
  </si>
  <si>
    <t>a</t>
  </si>
  <si>
    <t>Bruce B5-8</t>
  </si>
  <si>
    <t>Note: n.d. = not detected.</t>
  </si>
  <si>
    <t>n.d.</t>
  </si>
  <si>
    <t>Bn-350</t>
  </si>
  <si>
    <t xml:space="preserve"> [I30, V2 and UNSCEAR survey]</t>
  </si>
  <si>
    <t xml:space="preserve"> - Hong Kong Special Administrative Region [U3]</t>
  </si>
  <si>
    <t xml:space="preserve"> - Taiwan Province</t>
  </si>
  <si>
    <t>Rep. of Korea [K16]</t>
  </si>
  <si>
    <t xml:space="preserve">Iran (Islamic Rep. of) </t>
  </si>
  <si>
    <t>Montenegro [V24]</t>
  </si>
  <si>
    <t>The former Yugoslav Republic of Macedonia</t>
  </si>
  <si>
    <t>Rep. of Korea</t>
  </si>
  <si>
    <t>China - Taiwan Province</t>
  </si>
  <si>
    <t>Concentration in soil (Bq/kg)</t>
  </si>
  <si>
    <r>
      <t>40</t>
    </r>
    <r>
      <rPr>
        <i/>
        <sz val="9"/>
        <rFont val="Arial"/>
        <family val="2"/>
      </rPr>
      <t>K</t>
    </r>
  </si>
  <si>
    <r>
      <t>238</t>
    </r>
    <r>
      <rPr>
        <i/>
        <sz val="9"/>
        <rFont val="Arial"/>
        <family val="2"/>
      </rPr>
      <t>U</t>
    </r>
  </si>
  <si>
    <r>
      <t>226</t>
    </r>
    <r>
      <rPr>
        <i/>
        <sz val="9"/>
        <rFont val="Arial"/>
        <family val="2"/>
      </rPr>
      <t>Ra</t>
    </r>
  </si>
  <si>
    <r>
      <t>232</t>
    </r>
    <r>
      <rPr>
        <i/>
        <sz val="9"/>
        <rFont val="Arial"/>
        <family val="2"/>
      </rPr>
      <t>Th</t>
    </r>
  </si>
  <si>
    <t>Spain [Q4, Q5, Q7, Q9]</t>
  </si>
  <si>
    <t>Albania  [D9, T13]</t>
  </si>
  <si>
    <r>
      <t>a</t>
    </r>
    <r>
      <rPr>
        <sz val="8"/>
        <rFont val="Arial"/>
        <family val="2"/>
      </rPr>
      <t xml:space="preserve"> When not provided by the country, the information was taken from reference [C17].</t>
    </r>
  </si>
  <si>
    <r>
      <t>Population 
(10</t>
    </r>
    <r>
      <rPr>
        <i/>
        <vertAlign val="superscript"/>
        <sz val="9"/>
        <rFont val="Arial"/>
        <family val="2"/>
      </rPr>
      <t>6</t>
    </r>
    <r>
      <rPr>
        <i/>
        <sz val="9"/>
        <rFont val="Arial"/>
        <family val="2"/>
      </rPr>
      <t>)</t>
    </r>
    <r>
      <rPr>
        <i/>
        <vertAlign val="superscript"/>
        <sz val="9"/>
        <rFont val="Arial"/>
        <family val="2"/>
      </rPr>
      <t>a</t>
    </r>
  </si>
  <si>
    <t>Activity concentration (Bq/kg)</t>
  </si>
  <si>
    <t>[C16]</t>
  </si>
  <si>
    <t>[V19]</t>
  </si>
  <si>
    <t>[M3]</t>
  </si>
  <si>
    <t>[P4]</t>
  </si>
  <si>
    <t>[M2]</t>
  </si>
  <si>
    <t>[V18]</t>
  </si>
  <si>
    <t>[I3]</t>
  </si>
  <si>
    <t>[P5]</t>
  </si>
  <si>
    <t>[F1]</t>
  </si>
  <si>
    <r>
      <t>a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>Provided by the Chinese delegation to UNSCEAR; typical values for the country.</t>
    </r>
  </si>
  <si>
    <t>Table A-1  Natural radionuclide content of soil</t>
  </si>
  <si>
    <t>Table A-2  Activity concentration in building materials</t>
  </si>
  <si>
    <t>Table A-3  Activity concentration of naturally occurring radionuclides in drinking water (mBq/L)</t>
  </si>
  <si>
    <r>
      <t>238</t>
    </r>
    <r>
      <rPr>
        <i/>
        <sz val="8"/>
        <color indexed="8"/>
        <rFont val="Arial"/>
        <family val="2"/>
      </rPr>
      <t>U</t>
    </r>
  </si>
  <si>
    <r>
      <t>232</t>
    </r>
    <r>
      <rPr>
        <i/>
        <sz val="8"/>
        <color indexed="8"/>
        <rFont val="Arial"/>
        <family val="2"/>
      </rPr>
      <t>Th</t>
    </r>
  </si>
  <si>
    <r>
      <t>226</t>
    </r>
    <r>
      <rPr>
        <i/>
        <sz val="8"/>
        <color indexed="8"/>
        <rFont val="Arial"/>
        <family val="2"/>
      </rPr>
      <t>Ra</t>
    </r>
  </si>
  <si>
    <r>
      <t>228</t>
    </r>
    <r>
      <rPr>
        <i/>
        <sz val="8"/>
        <color indexed="8"/>
        <rFont val="Arial"/>
        <family val="2"/>
      </rPr>
      <t>Ra</t>
    </r>
  </si>
  <si>
    <r>
      <t>210</t>
    </r>
    <r>
      <rPr>
        <i/>
        <sz val="8"/>
        <color indexed="8"/>
        <rFont val="Arial"/>
        <family val="2"/>
      </rPr>
      <t>Pb</t>
    </r>
  </si>
  <si>
    <r>
      <t>210</t>
    </r>
    <r>
      <rPr>
        <i/>
        <sz val="8"/>
        <color indexed="8"/>
        <rFont val="Arial"/>
        <family val="2"/>
      </rPr>
      <t>Po</t>
    </r>
  </si>
  <si>
    <t>Morocco [H3]</t>
  </si>
  <si>
    <r>
      <t>Germany [</t>
    </r>
    <r>
      <rPr>
        <sz val="8"/>
        <rFont val="Arial"/>
        <family val="2"/>
      </rPr>
      <t>B48,</t>
    </r>
    <r>
      <rPr>
        <sz val="8"/>
        <color indexed="8"/>
        <rFont val="Arial"/>
        <family val="2"/>
      </rPr>
      <t xml:space="preserve"> G6]</t>
    </r>
  </si>
  <si>
    <t>Greece [K7]</t>
  </si>
  <si>
    <t>Table  A-4  Nuclear power plants operating in the period 1998–2002</t>
  </si>
  <si>
    <r>
      <t>b</t>
    </r>
    <r>
      <rPr>
        <sz val="8"/>
        <rFont val="Arial"/>
        <family val="2"/>
      </rPr>
      <t xml:space="preserve"> Startup in December 2002.</t>
    </r>
  </si>
  <si>
    <r>
      <t>c</t>
    </r>
    <r>
      <rPr>
        <sz val="8"/>
        <rFont val="Arial"/>
        <family val="2"/>
      </rPr>
      <t xml:space="preserve"> Shutdown in December 2000.</t>
    </r>
  </si>
  <si>
    <r>
      <t>d</t>
    </r>
    <r>
      <rPr>
        <sz val="8"/>
        <rFont val="Arial"/>
        <family val="2"/>
      </rPr>
      <t xml:space="preserve"> Ceased operation in 2000.</t>
    </r>
  </si>
  <si>
    <r>
      <t>e</t>
    </r>
    <r>
      <rPr>
        <sz val="8"/>
        <rFont val="Arial"/>
        <family val="2"/>
      </rPr>
      <t xml:space="preserve"> Ceased operation in 2002.</t>
    </r>
  </si>
  <si>
    <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No energy generated in period.</t>
    </r>
  </si>
  <si>
    <r>
      <t>f</t>
    </r>
    <r>
      <rPr>
        <sz val="8"/>
        <rFont val="Arial"/>
        <family val="2"/>
      </rPr>
      <t xml:space="preserve">  Shutdown in 1999.</t>
    </r>
  </si>
  <si>
    <t>Table A-5  Energy generated by nuclear power plants in the period 1998–2002 (GW a)</t>
  </si>
  <si>
    <t xml:space="preserve">Table A-6  Noble gases released from nuclear power plants in airborne effluents (GBq) </t>
  </si>
  <si>
    <r>
      <t xml:space="preserve">Tsuruga-1 </t>
    </r>
    <r>
      <rPr>
        <i/>
        <vertAlign val="superscript"/>
        <sz val="8"/>
        <color indexed="8"/>
        <rFont val="Arial"/>
        <family val="2"/>
      </rPr>
      <t>b</t>
    </r>
  </si>
  <si>
    <r>
      <t>c</t>
    </r>
    <r>
      <rPr>
        <sz val="8"/>
        <color indexed="8"/>
        <rFont val="Arial"/>
        <family val="2"/>
      </rPr>
      <t xml:space="preserve"> Xenon-133 equivalent discharged activity.</t>
    </r>
  </si>
  <si>
    <r>
      <t>a</t>
    </r>
    <r>
      <rPr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Due to JCO's criticality accident.</t>
    </r>
  </si>
  <si>
    <r>
      <t>b</t>
    </r>
    <r>
      <rPr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Total amount for Tsuruga-1 (BWR) and Tsuruga-2 (PWR).</t>
    </r>
  </si>
  <si>
    <t xml:space="preserve">Table A-7  Tritium released from nuclear power plants in airborne effluents (GBq) </t>
  </si>
  <si>
    <t xml:space="preserve">Table A-8  Iodine-131 released from nuclear power plants in airborne effluents (GBq) </t>
  </si>
  <si>
    <r>
      <t>a</t>
    </r>
    <r>
      <rPr>
        <sz val="8"/>
        <color indexed="8"/>
        <rFont val="Arial"/>
        <family val="2"/>
      </rPr>
      <t xml:space="preserve"> Total amount for Tsuruga-1 (BWR) and Tsuruga-2 (PWR).</t>
    </r>
  </si>
  <si>
    <r>
      <t>b</t>
    </r>
    <r>
      <rPr>
        <sz val="8"/>
        <color indexed="8"/>
        <rFont val="Arial"/>
        <family val="2"/>
      </rPr>
      <t xml:space="preserve"> Iodine-131 equivalent discharged activity.</t>
    </r>
  </si>
  <si>
    <t xml:space="preserve">Table A-9  Carbon-14 released from nuclear power plants in airborne effluents (GBq) </t>
  </si>
  <si>
    <t xml:space="preserve">Table A-10  Particulates released from nuclear power plants in airborne effluents (GBq) </t>
  </si>
  <si>
    <t xml:space="preserve">Table A-11  Tritium released from nuclear power plants in liquid effluents (GBq) </t>
  </si>
  <si>
    <r>
      <t>a</t>
    </r>
    <r>
      <rPr>
        <sz val="8"/>
        <color indexed="8"/>
        <rFont val="Arial"/>
        <family val="2"/>
      </rPr>
      <t xml:space="preserve">  Total amount for Tsuruga-1 (BWR) and Tsuruga-2 (PWR).</t>
    </r>
  </si>
  <si>
    <t xml:space="preserve">Table A-12  Other radionuclides released from nuclear power plants in liquid effluents (GBq) </t>
  </si>
  <si>
    <t>Table  A-13  Releases from nuclear fuel cycle reprocessing plants in airborne effluents (GBq)</t>
  </si>
  <si>
    <t>Table A-14  Releases from nuclear fuel cycle reprocessing plants in liquid effluents (GBq)</t>
  </si>
  <si>
    <r>
      <t>60</t>
    </r>
    <r>
      <rPr>
        <b/>
        <sz val="8"/>
        <rFont val="Arial"/>
        <family val="2"/>
      </rPr>
      <t>Co</t>
    </r>
  </si>
  <si>
    <r>
      <t>99</t>
    </r>
    <r>
      <rPr>
        <b/>
        <sz val="8"/>
        <rFont val="Arial"/>
        <family val="2"/>
      </rPr>
      <t>Tc</t>
    </r>
  </si>
  <si>
    <r>
      <t>106</t>
    </r>
    <r>
      <rPr>
        <b/>
        <sz val="8"/>
        <rFont val="Arial"/>
        <family val="2"/>
      </rPr>
      <t>Ru</t>
    </r>
  </si>
  <si>
    <r>
      <t xml:space="preserve">Tsuruga-2 </t>
    </r>
    <r>
      <rPr>
        <i/>
        <vertAlign val="superscript"/>
        <sz val="8"/>
        <color indexed="8"/>
        <rFont val="Arial"/>
        <family val="2"/>
      </rPr>
      <t>b</t>
    </r>
  </si>
  <si>
    <t>Sizewell-A A-B</t>
  </si>
  <si>
    <t xml:space="preserve">Pickering B 5-8 </t>
  </si>
  <si>
    <r>
      <t xml:space="preserve">Wylfa Unit B </t>
    </r>
    <r>
      <rPr>
        <i/>
        <vertAlign val="superscript"/>
        <sz val="8"/>
        <rFont val="Arial"/>
        <family val="2"/>
      </rPr>
      <t>a</t>
    </r>
  </si>
  <si>
    <r>
      <t xml:space="preserve">Wylfa Unit A </t>
    </r>
    <r>
      <rPr>
        <i/>
        <vertAlign val="superscript"/>
        <sz val="8"/>
        <rFont val="Arial"/>
        <family val="2"/>
      </rPr>
      <t>a</t>
    </r>
  </si>
  <si>
    <r>
      <t xml:space="preserve">Sizewell-A Unit B </t>
    </r>
    <r>
      <rPr>
        <i/>
        <vertAlign val="superscript"/>
        <sz val="8"/>
        <rFont val="Arial"/>
        <family val="2"/>
      </rPr>
      <t>a</t>
    </r>
  </si>
  <si>
    <r>
      <t xml:space="preserve">Sizewell-A Unit A </t>
    </r>
    <r>
      <rPr>
        <i/>
        <vertAlign val="superscript"/>
        <sz val="8"/>
        <rFont val="Arial"/>
        <family val="2"/>
      </rPr>
      <t>a</t>
    </r>
  </si>
  <si>
    <r>
      <t xml:space="preserve">Oldbury-A Unit B </t>
    </r>
    <r>
      <rPr>
        <i/>
        <vertAlign val="superscript"/>
        <sz val="8"/>
        <rFont val="Arial"/>
        <family val="2"/>
      </rPr>
      <t>a</t>
    </r>
  </si>
  <si>
    <r>
      <t xml:space="preserve">Oldbury-A Unit A </t>
    </r>
    <r>
      <rPr>
        <i/>
        <vertAlign val="superscript"/>
        <sz val="8"/>
        <rFont val="Arial"/>
        <family val="2"/>
      </rPr>
      <t>a</t>
    </r>
  </si>
  <si>
    <r>
      <t xml:space="preserve">Dungeness-A Unit B </t>
    </r>
    <r>
      <rPr>
        <i/>
        <vertAlign val="superscript"/>
        <sz val="8"/>
        <rFont val="Arial"/>
        <family val="2"/>
      </rPr>
      <t>a</t>
    </r>
  </si>
  <si>
    <r>
      <t xml:space="preserve">Dungeness-A Unit A </t>
    </r>
    <r>
      <rPr>
        <i/>
        <vertAlign val="superscript"/>
        <sz val="8"/>
        <rFont val="Arial"/>
        <family val="2"/>
      </rPr>
      <t>a</t>
    </r>
  </si>
  <si>
    <r>
      <t xml:space="preserve">Bradwell-2 </t>
    </r>
    <r>
      <rPr>
        <i/>
        <vertAlign val="superscript"/>
        <sz val="8"/>
        <rFont val="Arial"/>
        <family val="2"/>
      </rPr>
      <t>e</t>
    </r>
  </si>
  <si>
    <r>
      <t xml:space="preserve">Bradwell-1 </t>
    </r>
    <r>
      <rPr>
        <i/>
        <vertAlign val="superscript"/>
        <sz val="8"/>
        <rFont val="Arial"/>
        <family val="2"/>
      </rPr>
      <t>e</t>
    </r>
  </si>
  <si>
    <r>
      <t xml:space="preserve">Hinkley Point-A2 </t>
    </r>
    <r>
      <rPr>
        <i/>
        <vertAlign val="superscript"/>
        <sz val="8"/>
        <rFont val="Arial"/>
        <family val="2"/>
      </rPr>
      <t>d</t>
    </r>
  </si>
  <si>
    <r>
      <t xml:space="preserve">Hinkley Point-A1 </t>
    </r>
    <r>
      <rPr>
        <i/>
        <vertAlign val="superscript"/>
        <sz val="8"/>
        <rFont val="Arial"/>
        <family val="2"/>
      </rPr>
      <t>d</t>
    </r>
  </si>
  <si>
    <r>
      <t xml:space="preserve">Chernobyl-3 </t>
    </r>
    <r>
      <rPr>
        <i/>
        <vertAlign val="superscript"/>
        <sz val="8"/>
        <rFont val="Arial"/>
        <family val="2"/>
      </rPr>
      <t>c</t>
    </r>
  </si>
  <si>
    <r>
      <t xml:space="preserve">Yonggwang-6 </t>
    </r>
    <r>
      <rPr>
        <i/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</t>
    </r>
  </si>
  <si>
    <r>
      <t xml:space="preserve">Bn-350 </t>
    </r>
    <r>
      <rPr>
        <i/>
        <vertAlign val="superscript"/>
        <sz val="8"/>
        <rFont val="Arial"/>
        <family val="2"/>
      </rPr>
      <t>f</t>
    </r>
  </si>
  <si>
    <r>
      <t xml:space="preserve">Bruce A-4 </t>
    </r>
    <r>
      <rPr>
        <i/>
        <vertAlign val="superscript"/>
        <sz val="8"/>
        <rFont val="Arial"/>
        <family val="2"/>
      </rPr>
      <t>a</t>
    </r>
  </si>
  <si>
    <r>
      <t xml:space="preserve">Bruce A-3 </t>
    </r>
    <r>
      <rPr>
        <i/>
        <vertAlign val="superscript"/>
        <sz val="8"/>
        <rFont val="Arial"/>
        <family val="2"/>
      </rPr>
      <t>a</t>
    </r>
  </si>
  <si>
    <r>
      <t>45.5 (</t>
    </r>
    <r>
      <rPr>
        <vertAlign val="superscript"/>
        <sz val="8"/>
        <rFont val="Arial"/>
        <family val="2"/>
      </rPr>
      <t>228</t>
    </r>
    <r>
      <rPr>
        <sz val="8"/>
        <rFont val="Arial"/>
        <family val="2"/>
      </rPr>
      <t>Ra)</t>
    </r>
  </si>
  <si>
    <r>
      <t>60 (</t>
    </r>
    <r>
      <rPr>
        <vertAlign val="superscript"/>
        <sz val="8"/>
        <rFont val="Arial"/>
        <family val="2"/>
      </rPr>
      <t>238</t>
    </r>
    <r>
      <rPr>
        <sz val="8"/>
        <rFont val="Arial"/>
        <family val="2"/>
      </rPr>
      <t>U)</t>
    </r>
  </si>
  <si>
    <r>
      <t>2.0 (</t>
    </r>
    <r>
      <rPr>
        <vertAlign val="superscript"/>
        <sz val="8"/>
        <rFont val="Arial"/>
        <family val="2"/>
      </rPr>
      <t xml:space="preserve"> 137</t>
    </r>
    <r>
      <rPr>
        <sz val="8"/>
        <rFont val="Arial"/>
        <family val="2"/>
      </rPr>
      <t>Cs)</t>
    </r>
  </si>
  <si>
    <r>
      <t>26.4 (</t>
    </r>
    <r>
      <rPr>
        <vertAlign val="superscript"/>
        <sz val="8"/>
        <rFont val="Arial"/>
        <family val="2"/>
      </rPr>
      <t>228</t>
    </r>
    <r>
      <rPr>
        <sz val="8"/>
        <rFont val="Arial"/>
        <family val="2"/>
      </rPr>
      <t>Ra)</t>
    </r>
  </si>
  <si>
    <r>
      <t>51 (</t>
    </r>
    <r>
      <rPr>
        <vertAlign val="superscript"/>
        <sz val="8"/>
        <rFont val="Arial"/>
        <family val="2"/>
      </rPr>
      <t>238</t>
    </r>
    <r>
      <rPr>
        <sz val="8"/>
        <rFont val="Arial"/>
        <family val="2"/>
      </rPr>
      <t>U)</t>
    </r>
  </si>
  <si>
    <r>
      <t>4.4 (</t>
    </r>
    <r>
      <rPr>
        <vertAlign val="superscript"/>
        <sz val="8"/>
        <rFont val="Arial"/>
        <family val="2"/>
      </rPr>
      <t>137</t>
    </r>
    <r>
      <rPr>
        <sz val="8"/>
        <rFont val="Arial"/>
        <family val="2"/>
      </rPr>
      <t>Cs)</t>
    </r>
  </si>
  <si>
    <r>
      <t>53.0 (</t>
    </r>
    <r>
      <rPr>
        <vertAlign val="superscript"/>
        <sz val="8"/>
        <rFont val="Arial"/>
        <family val="2"/>
      </rPr>
      <t>228</t>
    </r>
    <r>
      <rPr>
        <sz val="8"/>
        <rFont val="Arial"/>
        <family val="2"/>
      </rPr>
      <t>Ra)</t>
    </r>
  </si>
  <si>
    <r>
      <t>24 (</t>
    </r>
    <r>
      <rPr>
        <vertAlign val="superscript"/>
        <sz val="8"/>
        <rFont val="Arial"/>
        <family val="2"/>
      </rPr>
      <t>238</t>
    </r>
    <r>
      <rPr>
        <sz val="8"/>
        <rFont val="Arial"/>
        <family val="2"/>
      </rPr>
      <t>U)</t>
    </r>
  </si>
  <si>
    <r>
      <t>241 (</t>
    </r>
    <r>
      <rPr>
        <vertAlign val="superscript"/>
        <sz val="8"/>
        <rFont val="Arial"/>
        <family val="2"/>
      </rPr>
      <t>238</t>
    </r>
    <r>
      <rPr>
        <sz val="8"/>
        <rFont val="Arial"/>
        <family val="2"/>
      </rPr>
      <t>U)</t>
    </r>
  </si>
  <si>
    <r>
      <t>54.3 (</t>
    </r>
    <r>
      <rPr>
        <vertAlign val="superscript"/>
        <sz val="8"/>
        <rFont val="Arial"/>
        <family val="2"/>
      </rPr>
      <t>228</t>
    </r>
    <r>
      <rPr>
        <sz val="8"/>
        <rFont val="Arial"/>
        <family val="2"/>
      </rPr>
      <t>Ra)</t>
    </r>
  </si>
  <si>
    <r>
      <t>55.7 (</t>
    </r>
    <r>
      <rPr>
        <vertAlign val="superscript"/>
        <sz val="8"/>
        <rFont val="Arial"/>
        <family val="2"/>
      </rPr>
      <t>228</t>
    </r>
    <r>
      <rPr>
        <sz val="8"/>
        <rFont val="Arial"/>
        <family val="2"/>
      </rPr>
      <t>Ra)</t>
    </r>
  </si>
  <si>
    <r>
      <t>55.8 (</t>
    </r>
    <r>
      <rPr>
        <vertAlign val="superscript"/>
        <sz val="8"/>
        <rFont val="Arial"/>
        <family val="2"/>
      </rPr>
      <t>228</t>
    </r>
    <r>
      <rPr>
        <sz val="8"/>
        <rFont val="Arial"/>
        <family val="2"/>
      </rPr>
      <t>Ra)</t>
    </r>
  </si>
  <si>
    <r>
      <t>30 (</t>
    </r>
    <r>
      <rPr>
        <vertAlign val="superscript"/>
        <sz val="8"/>
        <rFont val="Arial"/>
        <family val="2"/>
      </rPr>
      <t>238</t>
    </r>
    <r>
      <rPr>
        <sz val="8"/>
        <rFont val="Arial"/>
        <family val="2"/>
      </rPr>
      <t>U)</t>
    </r>
  </si>
  <si>
    <r>
      <t>3.8 (</t>
    </r>
    <r>
      <rPr>
        <vertAlign val="superscript"/>
        <sz val="8"/>
        <rFont val="Arial"/>
        <family val="2"/>
      </rPr>
      <t>137</t>
    </r>
    <r>
      <rPr>
        <sz val="8"/>
        <rFont val="Arial"/>
        <family val="2"/>
      </rPr>
      <t>Cs)</t>
    </r>
  </si>
  <si>
    <r>
      <t>3.1 (</t>
    </r>
    <r>
      <rPr>
        <vertAlign val="superscript"/>
        <sz val="8"/>
        <rFont val="Arial"/>
        <family val="2"/>
      </rPr>
      <t>137</t>
    </r>
    <r>
      <rPr>
        <sz val="8"/>
        <rFont val="Arial"/>
        <family val="2"/>
      </rPr>
      <t>Cs)</t>
    </r>
  </si>
  <si>
    <r>
      <t>50–79(</t>
    </r>
    <r>
      <rPr>
        <vertAlign val="superscript"/>
        <sz val="8"/>
        <rFont val="Arial"/>
        <family val="2"/>
      </rPr>
      <t>238</t>
    </r>
    <r>
      <rPr>
        <sz val="8"/>
        <rFont val="Arial"/>
        <family val="2"/>
      </rPr>
      <t>U)</t>
    </r>
  </si>
  <si>
    <r>
      <t>36 (</t>
    </r>
    <r>
      <rPr>
        <vertAlign val="superscript"/>
        <sz val="8"/>
        <rFont val="Arial"/>
        <family val="2"/>
      </rPr>
      <t>238</t>
    </r>
    <r>
      <rPr>
        <sz val="8"/>
        <rFont val="Arial"/>
        <family val="2"/>
      </rPr>
      <t>U)</t>
    </r>
  </si>
  <si>
    <r>
      <t>77 (</t>
    </r>
    <r>
      <rPr>
        <vertAlign val="superscript"/>
        <sz val="8"/>
        <rFont val="Arial"/>
        <family val="2"/>
      </rPr>
      <t>228</t>
    </r>
    <r>
      <rPr>
        <sz val="8"/>
        <rFont val="Arial"/>
        <family val="2"/>
      </rPr>
      <t>Ra)</t>
    </r>
  </si>
  <si>
    <r>
      <t>2.7 (</t>
    </r>
    <r>
      <rPr>
        <vertAlign val="superscript"/>
        <sz val="8"/>
        <rFont val="Arial"/>
        <family val="2"/>
      </rPr>
      <t>137</t>
    </r>
    <r>
      <rPr>
        <sz val="8"/>
        <rFont val="Arial"/>
        <family val="2"/>
      </rPr>
      <t>Cs)</t>
    </r>
  </si>
  <si>
    <r>
      <t>9.6 (</t>
    </r>
    <r>
      <rPr>
        <vertAlign val="superscript"/>
        <sz val="8"/>
        <rFont val="Arial"/>
        <family val="2"/>
      </rPr>
      <t>137</t>
    </r>
    <r>
      <rPr>
        <sz val="8"/>
        <rFont val="Arial"/>
        <family val="2"/>
      </rPr>
      <t>Cs)</t>
    </r>
  </si>
  <si>
    <r>
      <t>9.3 (</t>
    </r>
    <r>
      <rPr>
        <vertAlign val="superscript"/>
        <sz val="8"/>
        <rFont val="Arial"/>
        <family val="2"/>
      </rPr>
      <t>137</t>
    </r>
    <r>
      <rPr>
        <sz val="8"/>
        <rFont val="Arial"/>
        <family val="2"/>
      </rPr>
      <t>Cs)</t>
    </r>
  </si>
  <si>
    <t>66–1150</t>
  </si>
  <si>
    <t>20–2260</t>
  </si>
  <si>
    <t>400–2168</t>
  </si>
  <si>
    <t>9–1800</t>
  </si>
  <si>
    <t>80–1100</t>
  </si>
  <si>
    <t>17–1500</t>
  </si>
  <si>
    <t>140–1120</t>
  </si>
  <si>
    <t>300–1200</t>
  </si>
  <si>
    <t>600–1180</t>
  </si>
  <si>
    <t>100–1000</t>
  </si>
  <si>
    <t>40–1340</t>
  </si>
  <si>
    <t>11–1317</t>
  </si>
  <si>
    <t>80–1800</t>
  </si>
  <si>
    <t>220–1230</t>
  </si>
  <si>
    <t>40–1000</t>
  </si>
  <si>
    <t>0–3200</t>
  </si>
  <si>
    <t>262–1599</t>
  </si>
  <si>
    <t>123–1020</t>
  </si>
  <si>
    <t>250–1100</t>
  </si>
  <si>
    <t>100–1400</t>
  </si>
  <si>
    <t>200–1380</t>
  </si>
  <si>
    <t>12–1570</t>
  </si>
  <si>
    <t>9.1–3696</t>
  </si>
  <si>
    <t>10–49000</t>
  </si>
  <si>
    <t>0.5–150000</t>
  </si>
  <si>
    <t>0.2–21000</t>
  </si>
  <si>
    <t>0.2–7600</t>
  </si>
  <si>
    <t>30–30200</t>
  </si>
  <si>
    <t>410–7700</t>
  </si>
  <si>
    <t>[L21, P5]</t>
  </si>
  <si>
    <r>
      <t xml:space="preserve">Tsuruga-1 </t>
    </r>
    <r>
      <rPr>
        <i/>
        <vertAlign val="superscript"/>
        <sz val="8"/>
        <color indexed="8"/>
        <rFont val="Arial"/>
        <family val="2"/>
      </rPr>
      <t>a</t>
    </r>
  </si>
  <si>
    <r>
      <t xml:space="preserve">Tsuruga-2 </t>
    </r>
    <r>
      <rPr>
        <i/>
        <vertAlign val="superscript"/>
        <sz val="8"/>
        <color indexed="8"/>
        <rFont val="Arial"/>
        <family val="2"/>
      </rPr>
      <t>a</t>
    </r>
  </si>
  <si>
    <t>Romania [C20, C21, C22, I1]</t>
  </si>
  <si>
    <t>Algeria [U3]</t>
  </si>
  <si>
    <t>Egypt [U3]</t>
  </si>
  <si>
    <t>Brazil [A11, G11, G12]</t>
  </si>
  <si>
    <t>Italy [B22, B37, D8, F13, J4, R20]</t>
  </si>
  <si>
    <r>
      <t xml:space="preserve">Tsuruga-1 </t>
    </r>
    <r>
      <rPr>
        <i/>
        <vertAlign val="superscript"/>
        <sz val="8"/>
        <rFont val="Arial"/>
        <family val="2"/>
      </rPr>
      <t>a</t>
    </r>
  </si>
  <si>
    <r>
      <t xml:space="preserve">Tsuruga-2 </t>
    </r>
    <r>
      <rPr>
        <i/>
        <vertAlign val="superscript"/>
        <sz val="8"/>
        <rFont val="Arial"/>
        <family val="2"/>
      </rPr>
      <t>a</t>
    </r>
  </si>
  <si>
    <r>
      <t xml:space="preserve">Krško </t>
    </r>
    <r>
      <rPr>
        <i/>
        <vertAlign val="superscript"/>
        <sz val="8"/>
        <rFont val="Arial"/>
        <family val="2"/>
      </rPr>
      <t>b</t>
    </r>
  </si>
  <si>
    <r>
      <t xml:space="preserve">Krško </t>
    </r>
    <r>
      <rPr>
        <i/>
        <vertAlign val="superscript"/>
        <sz val="8"/>
        <color indexed="8"/>
        <rFont val="Arial"/>
        <family val="2"/>
      </rPr>
      <t>c</t>
    </r>
  </si>
  <si>
    <t>1–3790</t>
  </si>
  <si>
    <t>2–3800</t>
  </si>
  <si>
    <r>
      <t xml:space="preserve">4.2 </t>
    </r>
    <r>
      <rPr>
        <i/>
        <vertAlign val="superscript"/>
        <sz val="8"/>
        <rFont val="Arial"/>
        <family val="2"/>
      </rPr>
      <t>a</t>
    </r>
  </si>
  <si>
    <t>Sizewell-A  A-B</t>
  </si>
  <si>
    <r>
      <t>2.9 (</t>
    </r>
    <r>
      <rPr>
        <vertAlign val="superscript"/>
        <sz val="8"/>
        <rFont val="Arial"/>
        <family val="2"/>
      </rPr>
      <t>137</t>
    </r>
    <r>
      <rPr>
        <sz val="8"/>
        <rFont val="Arial"/>
        <family val="2"/>
      </rPr>
      <t>Cs)</t>
    </r>
  </si>
  <si>
    <t>10–1000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</si>
</sst>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00"/>
    <numFmt numFmtId="189" formatCode="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E+0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i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9"/>
      <color indexed="8"/>
      <name val="Arial"/>
      <family val="2"/>
    </font>
    <font>
      <i/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1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9" fillId="0" borderId="1" xfId="0" applyFont="1" applyBorder="1" applyAlignment="1">
      <alignment horizontal="center" vertical="top" wrapText="1"/>
    </xf>
    <xf numFmtId="0" fontId="20" fillId="0" borderId="2" xfId="0" applyFont="1" applyFill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Fill="1" applyBorder="1" applyAlignment="1">
      <alignment vertical="top"/>
    </xf>
    <xf numFmtId="0" fontId="20" fillId="0" borderId="2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20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vertical="top" wrapText="1"/>
    </xf>
    <xf numFmtId="0" fontId="20" fillId="0" borderId="4" xfId="0" applyFont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/>
    </xf>
    <xf numFmtId="0" fontId="15" fillId="0" borderId="2" xfId="0" applyFont="1" applyFill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1" fillId="0" borderId="2" xfId="0" applyFont="1" applyFill="1" applyBorder="1" applyAlignment="1">
      <alignment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188" fontId="15" fillId="0" borderId="2" xfId="0" applyNumberFormat="1" applyFont="1" applyBorder="1" applyAlignment="1">
      <alignment horizontal="center"/>
    </xf>
    <xf numFmtId="188" fontId="15" fillId="0" borderId="4" xfId="0" applyNumberFormat="1" applyFont="1" applyBorder="1" applyAlignment="1">
      <alignment horizontal="center"/>
    </xf>
    <xf numFmtId="188" fontId="15" fillId="0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0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wrapText="1"/>
    </xf>
    <xf numFmtId="0" fontId="20" fillId="0" borderId="4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left"/>
    </xf>
    <xf numFmtId="0" fontId="15" fillId="0" borderId="3" xfId="0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20" fillId="0" borderId="3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wrapText="1"/>
    </xf>
    <xf numFmtId="0" fontId="15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wrapText="1"/>
    </xf>
    <xf numFmtId="0" fontId="15" fillId="0" borderId="7" xfId="0" applyFont="1" applyFill="1" applyBorder="1" applyAlignment="1">
      <alignment wrapText="1"/>
    </xf>
    <xf numFmtId="0" fontId="15" fillId="0" borderId="7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 wrapText="1"/>
    </xf>
    <xf numFmtId="11" fontId="15" fillId="0" borderId="7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1" fontId="15" fillId="0" borderId="3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wrapText="1"/>
    </xf>
    <xf numFmtId="11" fontId="20" fillId="0" borderId="2" xfId="0" applyNumberFormat="1" applyFont="1" applyFill="1" applyBorder="1" applyAlignment="1">
      <alignment horizontal="center" wrapText="1"/>
    </xf>
    <xf numFmtId="11" fontId="20" fillId="0" borderId="4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8" fontId="15" fillId="0" borderId="3" xfId="0" applyNumberFormat="1" applyFont="1" applyFill="1" applyBorder="1" applyAlignment="1">
      <alignment horizontal="center" vertical="top" wrapText="1"/>
    </xf>
    <xf numFmtId="188" fontId="15" fillId="0" borderId="2" xfId="0" applyNumberFormat="1" applyFont="1" applyFill="1" applyBorder="1" applyAlignment="1">
      <alignment horizontal="center" vertical="top" wrapText="1"/>
    </xf>
    <xf numFmtId="188" fontId="15" fillId="0" borderId="4" xfId="0" applyNumberFormat="1" applyFont="1" applyFill="1" applyBorder="1" applyAlignment="1">
      <alignment horizontal="center" vertical="top" wrapText="1"/>
    </xf>
    <xf numFmtId="188" fontId="20" fillId="0" borderId="3" xfId="0" applyNumberFormat="1" applyFont="1" applyFill="1" applyBorder="1" applyAlignment="1">
      <alignment horizontal="center" vertical="top" wrapText="1"/>
    </xf>
    <xf numFmtId="188" fontId="20" fillId="0" borderId="2" xfId="0" applyNumberFormat="1" applyFont="1" applyFill="1" applyBorder="1" applyAlignment="1">
      <alignment horizontal="center" vertical="top" wrapText="1"/>
    </xf>
    <xf numFmtId="188" fontId="20" fillId="0" borderId="4" xfId="0" applyNumberFormat="1" applyFont="1" applyFill="1" applyBorder="1" applyAlignment="1">
      <alignment horizontal="center" vertical="top" wrapText="1"/>
    </xf>
    <xf numFmtId="188" fontId="22" fillId="0" borderId="2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/>
    </xf>
    <xf numFmtId="188" fontId="15" fillId="0" borderId="0" xfId="0" applyNumberFormat="1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11" fontId="15" fillId="0" borderId="3" xfId="0" applyNumberFormat="1" applyFont="1" applyBorder="1" applyAlignment="1">
      <alignment horizontal="center"/>
    </xf>
    <xf numFmtId="11" fontId="15" fillId="0" borderId="2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1" fontId="15" fillId="0" borderId="4" xfId="0" applyNumberFormat="1" applyFont="1" applyBorder="1" applyAlignment="1">
      <alignment horizontal="center"/>
    </xf>
    <xf numFmtId="11" fontId="15" fillId="0" borderId="3" xfId="0" applyNumberFormat="1" applyFont="1" applyBorder="1" applyAlignment="1">
      <alignment/>
    </xf>
    <xf numFmtId="11" fontId="15" fillId="0" borderId="2" xfId="0" applyNumberFormat="1" applyFont="1" applyBorder="1" applyAlignment="1">
      <alignment/>
    </xf>
    <xf numFmtId="11" fontId="15" fillId="0" borderId="4" xfId="0" applyNumberFormat="1" applyFont="1" applyBorder="1" applyAlignment="1">
      <alignment/>
    </xf>
    <xf numFmtId="0" fontId="15" fillId="0" borderId="0" xfId="0" applyFont="1" applyFill="1" applyBorder="1" applyAlignment="1">
      <alignment horizontal="left"/>
    </xf>
    <xf numFmtId="11" fontId="15" fillId="0" borderId="3" xfId="0" applyNumberFormat="1" applyFont="1" applyBorder="1" applyAlignment="1">
      <alignment horizontal="right"/>
    </xf>
    <xf numFmtId="11" fontId="15" fillId="0" borderId="2" xfId="0" applyNumberFormat="1" applyFont="1" applyBorder="1" applyAlignment="1">
      <alignment horizontal="right" wrapText="1"/>
    </xf>
    <xf numFmtId="11" fontId="15" fillId="0" borderId="2" xfId="0" applyNumberFormat="1" applyFont="1" applyBorder="1" applyAlignment="1">
      <alignment horizontal="right"/>
    </xf>
    <xf numFmtId="193" fontId="15" fillId="0" borderId="2" xfId="0" applyNumberFormat="1" applyFont="1" applyBorder="1" applyAlignment="1">
      <alignment horizontal="right"/>
    </xf>
    <xf numFmtId="11" fontId="15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2" xfId="0" applyFont="1" applyBorder="1" applyAlignment="1">
      <alignment horizontal="right" wrapText="1"/>
    </xf>
    <xf numFmtId="0" fontId="15" fillId="0" borderId="2" xfId="0" applyFont="1" applyBorder="1" applyAlignment="1">
      <alignment horizontal="right"/>
    </xf>
    <xf numFmtId="11" fontId="15" fillId="0" borderId="3" xfId="0" applyNumberFormat="1" applyFont="1" applyFill="1" applyBorder="1" applyAlignment="1">
      <alignment horizontal="right"/>
    </xf>
    <xf numFmtId="0" fontId="20" fillId="0" borderId="9" xfId="0" applyFont="1" applyFill="1" applyBorder="1" applyAlignment="1">
      <alignment wrapText="1"/>
    </xf>
    <xf numFmtId="11" fontId="15" fillId="0" borderId="3" xfId="0" applyNumberFormat="1" applyFont="1" applyBorder="1" applyAlignment="1">
      <alignment horizontal="left"/>
    </xf>
    <xf numFmtId="11" fontId="15" fillId="0" borderId="2" xfId="0" applyNumberFormat="1" applyFont="1" applyBorder="1" applyAlignment="1">
      <alignment horizontal="left"/>
    </xf>
    <xf numFmtId="11" fontId="15" fillId="0" borderId="4" xfId="0" applyNumberFormat="1" applyFont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1" fontId="15" fillId="0" borderId="3" xfId="0" applyNumberFormat="1" applyFont="1" applyBorder="1" applyAlignment="1">
      <alignment horizontal="center" wrapText="1"/>
    </xf>
    <xf numFmtId="1" fontId="15" fillId="0" borderId="2" xfId="0" applyNumberFormat="1" applyFont="1" applyBorder="1" applyAlignment="1">
      <alignment horizontal="center" wrapText="1"/>
    </xf>
    <xf numFmtId="1" fontId="15" fillId="0" borderId="2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wrapText="1"/>
    </xf>
    <xf numFmtId="1" fontId="15" fillId="0" borderId="4" xfId="0" applyNumberFormat="1" applyFont="1" applyBorder="1" applyAlignment="1">
      <alignment horizontal="center" wrapText="1"/>
    </xf>
    <xf numFmtId="1" fontId="15" fillId="0" borderId="3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17" fontId="15" fillId="0" borderId="2" xfId="0" applyNumberFormat="1" applyFont="1" applyBorder="1" applyAlignment="1">
      <alignment horizontal="center"/>
    </xf>
    <xf numFmtId="17" fontId="15" fillId="0" borderId="4" xfId="0" applyNumberFormat="1" applyFont="1" applyBorder="1" applyAlignment="1">
      <alignment horizontal="center" wrapText="1"/>
    </xf>
    <xf numFmtId="0" fontId="15" fillId="0" borderId="3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17" fontId="15" fillId="0" borderId="2" xfId="0" applyNumberFormat="1" applyFont="1" applyBorder="1" applyAlignment="1">
      <alignment horizontal="center" wrapText="1"/>
    </xf>
    <xf numFmtId="0" fontId="15" fillId="0" borderId="4" xfId="0" applyFont="1" applyBorder="1" applyAlignment="1">
      <alignment wrapText="1"/>
    </xf>
    <xf numFmtId="0" fontId="15" fillId="0" borderId="4" xfId="0" applyFont="1" applyFill="1" applyBorder="1" applyAlignment="1">
      <alignment/>
    </xf>
    <xf numFmtId="0" fontId="15" fillId="2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5" fillId="0" borderId="2" xfId="0" applyFont="1" applyBorder="1" applyAlignment="1">
      <alignment/>
    </xf>
    <xf numFmtId="0" fontId="15" fillId="0" borderId="2" xfId="0" applyNumberFormat="1" applyFont="1" applyFill="1" applyBorder="1" applyAlignment="1">
      <alignment horizontal="center" wrapText="1"/>
    </xf>
    <xf numFmtId="0" fontId="15" fillId="0" borderId="2" xfId="0" applyNumberFormat="1" applyFont="1" applyBorder="1" applyAlignment="1">
      <alignment horizontal="center" wrapText="1"/>
    </xf>
    <xf numFmtId="0" fontId="20" fillId="0" borderId="2" xfId="0" applyNumberFormat="1" applyFont="1" applyBorder="1" applyAlignment="1">
      <alignment horizontal="center" vertical="top" wrapText="1"/>
    </xf>
    <xf numFmtId="0" fontId="15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vertical="top" wrapText="1"/>
    </xf>
    <xf numFmtId="0" fontId="20" fillId="0" borderId="3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22" fillId="0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1" fontId="11" fillId="2" borderId="1" xfId="0" applyNumberFormat="1" applyFont="1" applyFill="1" applyBorder="1" applyAlignment="1">
      <alignment horizontal="center"/>
    </xf>
    <xf numFmtId="11" fontId="11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57421875" style="0" customWidth="1"/>
    <col min="2" max="2" width="10.57421875" style="0" customWidth="1"/>
    <col min="3" max="3" width="9.28125" style="0" customWidth="1"/>
    <col min="4" max="4" width="10.57421875" style="0" customWidth="1"/>
    <col min="5" max="5" width="9.28125" style="0" customWidth="1"/>
    <col min="6" max="6" width="10.57421875" style="0" customWidth="1"/>
    <col min="7" max="7" width="9.28125" style="0" customWidth="1"/>
    <col min="8" max="8" width="10.57421875" style="0" customWidth="1"/>
    <col min="9" max="9" width="9.28125" style="0" customWidth="1"/>
    <col min="10" max="10" width="10.57421875" style="0" customWidth="1"/>
  </cols>
  <sheetData>
    <row r="1" spans="1:10" ht="12.75">
      <c r="A1" s="5" t="s">
        <v>1139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2" t="s">
        <v>1052</v>
      </c>
      <c r="B2" s="1"/>
      <c r="C2" s="1"/>
      <c r="D2" s="1"/>
      <c r="E2" s="1"/>
      <c r="F2" s="1"/>
      <c r="G2" s="1"/>
      <c r="H2" s="1"/>
      <c r="I2" s="1"/>
      <c r="J2" s="1"/>
    </row>
    <row r="4" spans="1:10" ht="12.75">
      <c r="A4" s="174" t="s">
        <v>0</v>
      </c>
      <c r="B4" s="175" t="s">
        <v>1127</v>
      </c>
      <c r="C4" s="177" t="s">
        <v>1119</v>
      </c>
      <c r="D4" s="177"/>
      <c r="E4" s="177"/>
      <c r="F4" s="177"/>
      <c r="G4" s="177"/>
      <c r="H4" s="177"/>
      <c r="I4" s="177"/>
      <c r="J4" s="177"/>
    </row>
    <row r="5" spans="1:10" ht="13.5">
      <c r="A5" s="174"/>
      <c r="B5" s="176"/>
      <c r="C5" s="178" t="s">
        <v>1120</v>
      </c>
      <c r="D5" s="178"/>
      <c r="E5" s="178" t="s">
        <v>1121</v>
      </c>
      <c r="F5" s="178"/>
      <c r="G5" s="178" t="s">
        <v>1122</v>
      </c>
      <c r="H5" s="178"/>
      <c r="I5" s="178" t="s">
        <v>1123</v>
      </c>
      <c r="J5" s="178"/>
    </row>
    <row r="6" spans="1:10" ht="12.75">
      <c r="A6" s="174"/>
      <c r="B6" s="176"/>
      <c r="C6" s="13" t="s">
        <v>1</v>
      </c>
      <c r="D6" s="13" t="s">
        <v>2</v>
      </c>
      <c r="E6" s="13" t="s">
        <v>1</v>
      </c>
      <c r="F6" s="13" t="s">
        <v>2</v>
      </c>
      <c r="G6" s="13" t="s">
        <v>1</v>
      </c>
      <c r="H6" s="13" t="s">
        <v>2</v>
      </c>
      <c r="I6" s="13" t="s">
        <v>1</v>
      </c>
      <c r="J6" s="13" t="s">
        <v>2</v>
      </c>
    </row>
    <row r="7" spans="1:10" ht="12.75">
      <c r="A7" s="173" t="s">
        <v>3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12.75">
      <c r="A8" s="37" t="s">
        <v>1252</v>
      </c>
      <c r="B8" s="38">
        <v>28.78</v>
      </c>
      <c r="C8" s="139">
        <v>370</v>
      </c>
      <c r="D8" s="83" t="s">
        <v>1219</v>
      </c>
      <c r="E8" s="83">
        <v>30</v>
      </c>
      <c r="F8" s="83" t="s">
        <v>4</v>
      </c>
      <c r="G8" s="83">
        <v>50</v>
      </c>
      <c r="H8" s="83" t="s">
        <v>5</v>
      </c>
      <c r="I8" s="83">
        <v>25</v>
      </c>
      <c r="J8" s="83" t="s">
        <v>6</v>
      </c>
    </row>
    <row r="9" spans="1:10" ht="12.75">
      <c r="A9" s="39" t="s">
        <v>1253</v>
      </c>
      <c r="B9" s="84">
        <v>63.27</v>
      </c>
      <c r="C9" s="140">
        <v>320</v>
      </c>
      <c r="D9" s="84" t="s">
        <v>7</v>
      </c>
      <c r="E9" s="84">
        <v>37</v>
      </c>
      <c r="F9" s="84" t="s">
        <v>8</v>
      </c>
      <c r="G9" s="84">
        <v>17</v>
      </c>
      <c r="H9" s="84" t="s">
        <v>9</v>
      </c>
      <c r="I9" s="84">
        <v>18</v>
      </c>
      <c r="J9" s="84" t="s">
        <v>10</v>
      </c>
    </row>
    <row r="10" spans="1:10" ht="12.75">
      <c r="A10" s="39" t="s">
        <v>11</v>
      </c>
      <c r="B10" s="40">
        <v>1.5</v>
      </c>
      <c r="C10" s="141">
        <v>270</v>
      </c>
      <c r="D10" s="40" t="s">
        <v>12</v>
      </c>
      <c r="E10" s="40">
        <v>10.5</v>
      </c>
      <c r="F10" s="40" t="s">
        <v>13</v>
      </c>
      <c r="G10" s="40">
        <v>8.8</v>
      </c>
      <c r="H10" s="40" t="s">
        <v>14</v>
      </c>
      <c r="I10" s="40">
        <v>9.5</v>
      </c>
      <c r="J10" s="40" t="s">
        <v>15</v>
      </c>
    </row>
    <row r="11" spans="1:10" ht="12.75">
      <c r="A11" s="43" t="s">
        <v>16</v>
      </c>
      <c r="B11" s="44">
        <v>1.22</v>
      </c>
      <c r="C11" s="142">
        <v>28</v>
      </c>
      <c r="D11" s="44" t="s">
        <v>17</v>
      </c>
      <c r="E11" s="44">
        <v>8</v>
      </c>
      <c r="F11" s="44" t="s">
        <v>18</v>
      </c>
      <c r="G11" s="44"/>
      <c r="H11" s="44"/>
      <c r="I11" s="44">
        <v>12</v>
      </c>
      <c r="J11" s="44" t="s">
        <v>19</v>
      </c>
    </row>
    <row r="12" spans="1:10" ht="12.75">
      <c r="A12" s="171" t="s">
        <v>20</v>
      </c>
      <c r="B12" s="171"/>
      <c r="C12" s="171"/>
      <c r="D12" s="171"/>
      <c r="E12" s="171"/>
      <c r="F12" s="171"/>
      <c r="G12" s="171"/>
      <c r="H12" s="171"/>
      <c r="I12" s="171"/>
      <c r="J12" s="171"/>
    </row>
    <row r="13" spans="1:10" ht="12.75">
      <c r="A13" s="37" t="s">
        <v>21</v>
      </c>
      <c r="B13" s="83"/>
      <c r="C13" s="139">
        <v>244</v>
      </c>
      <c r="D13" s="83" t="s">
        <v>1031</v>
      </c>
      <c r="E13" s="83"/>
      <c r="F13" s="83"/>
      <c r="G13" s="83"/>
      <c r="H13" s="83"/>
      <c r="I13" s="83"/>
      <c r="J13" s="83"/>
    </row>
    <row r="14" spans="1:10" ht="12.75">
      <c r="A14" s="43" t="s">
        <v>983</v>
      </c>
      <c r="B14" s="143">
        <v>269.4</v>
      </c>
      <c r="C14" s="144">
        <v>370</v>
      </c>
      <c r="D14" s="143" t="s">
        <v>22</v>
      </c>
      <c r="E14" s="143">
        <v>35</v>
      </c>
      <c r="F14" s="143" t="s">
        <v>23</v>
      </c>
      <c r="G14" s="143">
        <v>40</v>
      </c>
      <c r="H14" s="143" t="s">
        <v>24</v>
      </c>
      <c r="I14" s="143">
        <v>35</v>
      </c>
      <c r="J14" s="143" t="s">
        <v>25</v>
      </c>
    </row>
    <row r="15" spans="1:10" ht="12.75">
      <c r="A15" s="171" t="s">
        <v>26</v>
      </c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 ht="12.75">
      <c r="A16" s="37" t="s">
        <v>27</v>
      </c>
      <c r="B16" s="38">
        <v>3.5</v>
      </c>
      <c r="C16" s="145">
        <v>140</v>
      </c>
      <c r="D16" s="38" t="s">
        <v>28</v>
      </c>
      <c r="E16" s="38">
        <v>46</v>
      </c>
      <c r="F16" s="38" t="s">
        <v>29</v>
      </c>
      <c r="G16" s="38">
        <v>46</v>
      </c>
      <c r="H16" s="38" t="s">
        <v>29</v>
      </c>
      <c r="I16" s="38">
        <v>11</v>
      </c>
      <c r="J16" s="38" t="s">
        <v>30</v>
      </c>
    </row>
    <row r="17" spans="1:10" ht="12.75">
      <c r="A17" s="43" t="s">
        <v>936</v>
      </c>
      <c r="B17" s="44">
        <v>11.2</v>
      </c>
      <c r="C17" s="142">
        <v>328</v>
      </c>
      <c r="D17" s="44" t="s">
        <v>1220</v>
      </c>
      <c r="E17" s="44"/>
      <c r="F17" s="44"/>
      <c r="G17" s="44">
        <v>21.4</v>
      </c>
      <c r="H17" s="44" t="s">
        <v>32</v>
      </c>
      <c r="I17" s="44">
        <v>5</v>
      </c>
      <c r="J17" s="44" t="s">
        <v>33</v>
      </c>
    </row>
    <row r="18" spans="1:10" ht="12.75">
      <c r="A18" s="171" t="s">
        <v>34</v>
      </c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 ht="12.75">
      <c r="A19" s="146" t="s">
        <v>35</v>
      </c>
      <c r="B19" s="147">
        <v>35.22</v>
      </c>
      <c r="C19" s="147">
        <v>654</v>
      </c>
      <c r="D19" s="147" t="s">
        <v>36</v>
      </c>
      <c r="E19" s="147"/>
      <c r="F19" s="147"/>
      <c r="G19" s="147"/>
      <c r="H19" s="147"/>
      <c r="I19" s="147"/>
      <c r="J19" s="147"/>
    </row>
    <row r="20" spans="1:10" ht="12.75">
      <c r="A20" s="171" t="s">
        <v>37</v>
      </c>
      <c r="B20" s="171"/>
      <c r="C20" s="171"/>
      <c r="D20" s="171"/>
      <c r="E20" s="171"/>
      <c r="F20" s="171"/>
      <c r="G20" s="171"/>
      <c r="H20" s="171"/>
      <c r="I20" s="171"/>
      <c r="J20" s="171"/>
    </row>
    <row r="21" spans="1:10" ht="12.75">
      <c r="A21" s="37" t="s">
        <v>992</v>
      </c>
      <c r="B21" s="38">
        <v>57.08</v>
      </c>
      <c r="C21" s="38">
        <v>1061</v>
      </c>
      <c r="D21" s="38" t="s">
        <v>1221</v>
      </c>
      <c r="E21" s="38">
        <v>52</v>
      </c>
      <c r="F21" s="38" t="s">
        <v>39</v>
      </c>
      <c r="G21" s="38">
        <v>51</v>
      </c>
      <c r="H21" s="38" t="s">
        <v>40</v>
      </c>
      <c r="I21" s="38">
        <v>79</v>
      </c>
      <c r="J21" s="38" t="s">
        <v>41</v>
      </c>
    </row>
    <row r="22" spans="1:10" ht="12.75">
      <c r="A22" s="39" t="s">
        <v>966</v>
      </c>
      <c r="B22" s="84" t="s">
        <v>42</v>
      </c>
      <c r="C22" s="84">
        <v>440</v>
      </c>
      <c r="D22" s="84" t="s">
        <v>1222</v>
      </c>
      <c r="E22" s="84">
        <v>33</v>
      </c>
      <c r="F22" s="84" t="s">
        <v>43</v>
      </c>
      <c r="G22" s="84">
        <v>32</v>
      </c>
      <c r="H22" s="84" t="s">
        <v>44</v>
      </c>
      <c r="I22" s="84">
        <v>41</v>
      </c>
      <c r="J22" s="84" t="s">
        <v>45</v>
      </c>
    </row>
    <row r="23" spans="1:10" ht="12.75">
      <c r="A23" s="39" t="s">
        <v>1111</v>
      </c>
      <c r="B23" s="84">
        <v>6.19</v>
      </c>
      <c r="C23" s="84">
        <v>530</v>
      </c>
      <c r="D23" s="84" t="s">
        <v>1223</v>
      </c>
      <c r="E23" s="84">
        <v>84</v>
      </c>
      <c r="F23" s="84" t="s">
        <v>46</v>
      </c>
      <c r="G23" s="84">
        <v>59</v>
      </c>
      <c r="H23" s="84" t="s">
        <v>47</v>
      </c>
      <c r="I23" s="84">
        <v>95</v>
      </c>
      <c r="J23" s="84" t="s">
        <v>48</v>
      </c>
    </row>
    <row r="24" spans="1:10" ht="12.75">
      <c r="A24" s="39" t="s">
        <v>1112</v>
      </c>
      <c r="B24" s="84"/>
      <c r="C24" s="84">
        <v>431</v>
      </c>
      <c r="D24" s="84" t="s">
        <v>49</v>
      </c>
      <c r="E24" s="84">
        <v>30</v>
      </c>
      <c r="F24" s="84" t="s">
        <v>50</v>
      </c>
      <c r="G24" s="84">
        <v>30</v>
      </c>
      <c r="H24" s="84" t="s">
        <v>50</v>
      </c>
      <c r="I24" s="84">
        <v>44</v>
      </c>
      <c r="J24" s="84" t="s">
        <v>51</v>
      </c>
    </row>
    <row r="25" spans="1:10" ht="12.75">
      <c r="A25" s="39" t="s">
        <v>967</v>
      </c>
      <c r="B25" s="84">
        <v>944.6</v>
      </c>
      <c r="C25" s="84">
        <v>400</v>
      </c>
      <c r="D25" s="84" t="s">
        <v>52</v>
      </c>
      <c r="E25" s="84">
        <v>29</v>
      </c>
      <c r="F25" s="84" t="s">
        <v>53</v>
      </c>
      <c r="G25" s="84">
        <v>29</v>
      </c>
      <c r="H25" s="84" t="s">
        <v>53</v>
      </c>
      <c r="I25" s="84">
        <v>64</v>
      </c>
      <c r="J25" s="84" t="s">
        <v>54</v>
      </c>
    </row>
    <row r="26" spans="1:10" ht="12.75">
      <c r="A26" s="39" t="s">
        <v>968</v>
      </c>
      <c r="B26" s="84">
        <v>125.4</v>
      </c>
      <c r="C26" s="84">
        <v>310</v>
      </c>
      <c r="D26" s="84" t="s">
        <v>55</v>
      </c>
      <c r="E26" s="84">
        <v>29</v>
      </c>
      <c r="F26" s="84" t="s">
        <v>56</v>
      </c>
      <c r="G26" s="84">
        <v>33</v>
      </c>
      <c r="H26" s="84" t="s">
        <v>57</v>
      </c>
      <c r="I26" s="84">
        <v>28</v>
      </c>
      <c r="J26" s="84" t="s">
        <v>58</v>
      </c>
    </row>
    <row r="27" spans="1:10" ht="12.75">
      <c r="A27" s="39" t="s">
        <v>59</v>
      </c>
      <c r="B27" s="40">
        <v>15.14</v>
      </c>
      <c r="C27" s="40"/>
      <c r="D27" s="40" t="s">
        <v>60</v>
      </c>
      <c r="E27" s="40"/>
      <c r="F27" s="40" t="s">
        <v>61</v>
      </c>
      <c r="G27" s="40"/>
      <c r="H27" s="40"/>
      <c r="I27" s="40"/>
      <c r="J27" s="40" t="s">
        <v>62</v>
      </c>
    </row>
    <row r="28" spans="1:10" ht="12.75">
      <c r="A28" s="39" t="s">
        <v>63</v>
      </c>
      <c r="B28" s="40">
        <v>213.67</v>
      </c>
      <c r="C28" s="40">
        <v>197</v>
      </c>
      <c r="D28" s="40" t="s">
        <v>1032</v>
      </c>
      <c r="E28" s="40"/>
      <c r="F28" s="40"/>
      <c r="G28" s="40">
        <v>13.8</v>
      </c>
      <c r="H28" s="148" t="s">
        <v>1033</v>
      </c>
      <c r="I28" s="40">
        <v>12.3</v>
      </c>
      <c r="J28" s="148" t="s">
        <v>1034</v>
      </c>
    </row>
    <row r="29" spans="1:10" ht="12.75">
      <c r="A29" s="39" t="s">
        <v>969</v>
      </c>
      <c r="B29" s="84">
        <v>20.58</v>
      </c>
      <c r="C29" s="84">
        <v>310</v>
      </c>
      <c r="D29" s="84" t="s">
        <v>66</v>
      </c>
      <c r="E29" s="84">
        <v>66</v>
      </c>
      <c r="F29" s="84" t="s">
        <v>67</v>
      </c>
      <c r="G29" s="84">
        <v>67</v>
      </c>
      <c r="H29" s="84" t="s">
        <v>68</v>
      </c>
      <c r="I29" s="84">
        <v>82</v>
      </c>
      <c r="J29" s="84" t="s">
        <v>69</v>
      </c>
    </row>
    <row r="30" spans="1:10" ht="12.75">
      <c r="A30" s="39" t="s">
        <v>70</v>
      </c>
      <c r="B30" s="40">
        <v>75.9</v>
      </c>
      <c r="C30" s="40">
        <v>212</v>
      </c>
      <c r="D30" s="40" t="s">
        <v>71</v>
      </c>
      <c r="E30" s="40">
        <v>14</v>
      </c>
      <c r="F30" s="40" t="s">
        <v>72</v>
      </c>
      <c r="G30" s="40"/>
      <c r="H30" s="40"/>
      <c r="I30" s="40">
        <v>14</v>
      </c>
      <c r="J30" s="40" t="s">
        <v>73</v>
      </c>
    </row>
    <row r="31" spans="1:10" ht="12.75">
      <c r="A31" s="39" t="s">
        <v>1113</v>
      </c>
      <c r="B31" s="40">
        <v>44.61</v>
      </c>
      <c r="C31" s="40">
        <v>670</v>
      </c>
      <c r="D31" s="40" t="s">
        <v>1224</v>
      </c>
      <c r="E31" s="40"/>
      <c r="F31" s="40"/>
      <c r="G31" s="40">
        <v>39</v>
      </c>
      <c r="H31" s="40" t="s">
        <v>64</v>
      </c>
      <c r="I31" s="40">
        <v>57</v>
      </c>
      <c r="J31" s="40" t="s">
        <v>65</v>
      </c>
    </row>
    <row r="32" spans="1:10" ht="12.75">
      <c r="A32" s="43" t="s">
        <v>970</v>
      </c>
      <c r="B32" s="143">
        <v>58.7</v>
      </c>
      <c r="C32" s="143">
        <v>230</v>
      </c>
      <c r="D32" s="143" t="s">
        <v>74</v>
      </c>
      <c r="E32" s="143">
        <v>114</v>
      </c>
      <c r="F32" s="143" t="s">
        <v>75</v>
      </c>
      <c r="G32" s="143">
        <v>48</v>
      </c>
      <c r="H32" s="143" t="s">
        <v>76</v>
      </c>
      <c r="I32" s="143">
        <v>51</v>
      </c>
      <c r="J32" s="143" t="s">
        <v>77</v>
      </c>
    </row>
    <row r="33" spans="1:10" ht="12.75">
      <c r="A33" s="171" t="s">
        <v>78</v>
      </c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ht="12.75">
      <c r="A34" s="37" t="s">
        <v>79</v>
      </c>
      <c r="B34" s="38">
        <v>3.64</v>
      </c>
      <c r="C34" s="38">
        <v>360</v>
      </c>
      <c r="D34" s="38" t="s">
        <v>80</v>
      </c>
      <c r="E34" s="38">
        <v>46</v>
      </c>
      <c r="F34" s="38" t="s">
        <v>81</v>
      </c>
      <c r="G34" s="38">
        <v>51</v>
      </c>
      <c r="H34" s="38" t="s">
        <v>82</v>
      </c>
      <c r="I34" s="38">
        <v>30</v>
      </c>
      <c r="J34" s="38" t="s">
        <v>83</v>
      </c>
    </row>
    <row r="35" spans="1:10" ht="12.75">
      <c r="A35" s="39" t="s">
        <v>84</v>
      </c>
      <c r="B35" s="40">
        <v>8</v>
      </c>
      <c r="C35" s="40">
        <v>120</v>
      </c>
      <c r="D35" s="40" t="s">
        <v>85</v>
      </c>
      <c r="E35" s="40">
        <v>26</v>
      </c>
      <c r="F35" s="40" t="s">
        <v>86</v>
      </c>
      <c r="G35" s="40">
        <v>25</v>
      </c>
      <c r="H35" s="40" t="s">
        <v>87</v>
      </c>
      <c r="I35" s="40">
        <v>33</v>
      </c>
      <c r="J35" s="40" t="s">
        <v>88</v>
      </c>
    </row>
    <row r="36" spans="1:10" ht="12.75">
      <c r="A36" s="39" t="s">
        <v>1114</v>
      </c>
      <c r="B36" s="40">
        <v>63.76</v>
      </c>
      <c r="C36" s="40">
        <v>640</v>
      </c>
      <c r="D36" s="40" t="s">
        <v>89</v>
      </c>
      <c r="E36" s="40"/>
      <c r="F36" s="40"/>
      <c r="G36" s="40">
        <v>30</v>
      </c>
      <c r="H36" s="40" t="s">
        <v>90</v>
      </c>
      <c r="I36" s="40">
        <v>39</v>
      </c>
      <c r="J36" s="40" t="s">
        <v>91</v>
      </c>
    </row>
    <row r="37" spans="1:10" ht="12.75">
      <c r="A37" s="39" t="s">
        <v>92</v>
      </c>
      <c r="B37" s="40"/>
      <c r="C37" s="40">
        <v>469</v>
      </c>
      <c r="D37" s="40" t="s">
        <v>1035</v>
      </c>
      <c r="E37" s="40"/>
      <c r="F37" s="40"/>
      <c r="G37" s="40">
        <v>16.8</v>
      </c>
      <c r="H37" s="40" t="s">
        <v>1036</v>
      </c>
      <c r="I37" s="40"/>
      <c r="J37" s="40"/>
    </row>
    <row r="38" spans="1:10" ht="12.75">
      <c r="A38" s="39" t="s">
        <v>93</v>
      </c>
      <c r="B38" s="40">
        <v>2.26</v>
      </c>
      <c r="C38" s="40">
        <v>332</v>
      </c>
      <c r="D38" s="40" t="s">
        <v>94</v>
      </c>
      <c r="E38" s="40">
        <v>19</v>
      </c>
      <c r="F38" s="40" t="s">
        <v>95</v>
      </c>
      <c r="G38" s="40">
        <v>12</v>
      </c>
      <c r="H38" s="40" t="s">
        <v>96</v>
      </c>
      <c r="I38" s="40">
        <v>10</v>
      </c>
      <c r="J38" s="40" t="s">
        <v>97</v>
      </c>
    </row>
    <row r="39" spans="1:10" ht="12.75">
      <c r="A39" s="43" t="s">
        <v>971</v>
      </c>
      <c r="B39" s="143">
        <v>14.57</v>
      </c>
      <c r="C39" s="143">
        <v>270</v>
      </c>
      <c r="D39" s="143" t="s">
        <v>98</v>
      </c>
      <c r="E39" s="143">
        <v>23</v>
      </c>
      <c r="F39" s="143" t="s">
        <v>99</v>
      </c>
      <c r="G39" s="143">
        <v>20</v>
      </c>
      <c r="H39" s="143" t="s">
        <v>100</v>
      </c>
      <c r="I39" s="143">
        <v>20</v>
      </c>
      <c r="J39" s="143" t="s">
        <v>101</v>
      </c>
    </row>
    <row r="40" spans="1:10" ht="12.75">
      <c r="A40" s="171" t="s">
        <v>102</v>
      </c>
      <c r="B40" s="171"/>
      <c r="C40" s="171"/>
      <c r="D40" s="171"/>
      <c r="E40" s="171"/>
      <c r="F40" s="171"/>
      <c r="G40" s="171"/>
      <c r="H40" s="171"/>
      <c r="I40" s="171"/>
      <c r="J40" s="171"/>
    </row>
    <row r="41" spans="1:10" ht="12.75">
      <c r="A41" s="37" t="s">
        <v>103</v>
      </c>
      <c r="B41" s="38">
        <v>5.2</v>
      </c>
      <c r="C41" s="38">
        <v>460</v>
      </c>
      <c r="D41" s="38" t="s">
        <v>104</v>
      </c>
      <c r="E41" s="38"/>
      <c r="F41" s="38"/>
      <c r="G41" s="38">
        <v>17</v>
      </c>
      <c r="H41" s="38" t="s">
        <v>105</v>
      </c>
      <c r="I41" s="38">
        <v>19</v>
      </c>
      <c r="J41" s="38" t="s">
        <v>106</v>
      </c>
    </row>
    <row r="42" spans="1:10" ht="12.75">
      <c r="A42" s="39" t="s">
        <v>972</v>
      </c>
      <c r="B42" s="84">
        <v>1.47</v>
      </c>
      <c r="C42" s="84">
        <v>510</v>
      </c>
      <c r="D42" s="84" t="s">
        <v>1225</v>
      </c>
      <c r="E42" s="84"/>
      <c r="F42" s="84"/>
      <c r="G42" s="84">
        <v>35</v>
      </c>
      <c r="H42" s="84" t="s">
        <v>107</v>
      </c>
      <c r="I42" s="84">
        <v>27</v>
      </c>
      <c r="J42" s="84" t="s">
        <v>108</v>
      </c>
    </row>
    <row r="43" spans="1:10" ht="12.75">
      <c r="A43" s="39" t="s">
        <v>937</v>
      </c>
      <c r="B43" s="40">
        <v>5.2</v>
      </c>
      <c r="C43" s="40">
        <v>640</v>
      </c>
      <c r="D43" s="40" t="s">
        <v>1226</v>
      </c>
      <c r="E43" s="40">
        <v>41</v>
      </c>
      <c r="F43" s="40" t="s">
        <v>110</v>
      </c>
      <c r="G43" s="40">
        <v>41</v>
      </c>
      <c r="H43" s="40" t="s">
        <v>110</v>
      </c>
      <c r="I43" s="40">
        <v>46</v>
      </c>
      <c r="J43" s="40" t="s">
        <v>111</v>
      </c>
    </row>
    <row r="44" spans="1:10" ht="12.75">
      <c r="A44" s="39" t="s">
        <v>938</v>
      </c>
      <c r="B44" s="40"/>
      <c r="C44" s="40">
        <v>140</v>
      </c>
      <c r="D44" s="40" t="s">
        <v>1018</v>
      </c>
      <c r="E44" s="40">
        <v>10</v>
      </c>
      <c r="F44" s="40"/>
      <c r="G44" s="40">
        <v>8.5</v>
      </c>
      <c r="H44" s="40" t="s">
        <v>1019</v>
      </c>
      <c r="I44" s="40">
        <v>6.5</v>
      </c>
      <c r="J44" s="40" t="s">
        <v>1037</v>
      </c>
    </row>
    <row r="45" spans="1:10" ht="12.75">
      <c r="A45" s="39" t="s">
        <v>112</v>
      </c>
      <c r="B45" s="40">
        <v>3.45</v>
      </c>
      <c r="C45" s="40">
        <v>536</v>
      </c>
      <c r="D45" s="40" t="s">
        <v>113</v>
      </c>
      <c r="E45" s="40"/>
      <c r="F45" s="40"/>
      <c r="G45" s="40">
        <v>41</v>
      </c>
      <c r="H45" s="40" t="s">
        <v>114</v>
      </c>
      <c r="I45" s="40">
        <v>21</v>
      </c>
      <c r="J45" s="40" t="s">
        <v>115</v>
      </c>
    </row>
    <row r="46" spans="1:10" ht="12.75">
      <c r="A46" s="39" t="s">
        <v>973</v>
      </c>
      <c r="B46" s="84">
        <v>4.35</v>
      </c>
      <c r="C46" s="84">
        <v>850</v>
      </c>
      <c r="D46" s="84"/>
      <c r="E46" s="84">
        <v>50</v>
      </c>
      <c r="F46" s="84"/>
      <c r="G46" s="84">
        <v>50</v>
      </c>
      <c r="H46" s="84"/>
      <c r="I46" s="84">
        <v>45</v>
      </c>
      <c r="J46" s="84"/>
    </row>
    <row r="47" spans="1:10" ht="12.75">
      <c r="A47" s="43" t="s">
        <v>939</v>
      </c>
      <c r="B47" s="44">
        <v>8.88</v>
      </c>
      <c r="C47" s="44"/>
      <c r="D47" s="44" t="s">
        <v>1227</v>
      </c>
      <c r="E47" s="44"/>
      <c r="F47" s="44" t="s">
        <v>1265</v>
      </c>
      <c r="G47" s="44"/>
      <c r="H47" s="44" t="s">
        <v>1265</v>
      </c>
      <c r="I47" s="44"/>
      <c r="J47" s="44" t="s">
        <v>117</v>
      </c>
    </row>
    <row r="48" spans="1:10" ht="12.75">
      <c r="A48" s="171" t="s">
        <v>118</v>
      </c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 ht="12.75">
      <c r="A49" s="37" t="s">
        <v>940</v>
      </c>
      <c r="B49" s="38">
        <v>10.22</v>
      </c>
      <c r="C49" s="38">
        <v>460</v>
      </c>
      <c r="D49" s="38" t="s">
        <v>1228</v>
      </c>
      <c r="E49" s="38"/>
      <c r="F49" s="38"/>
      <c r="G49" s="38">
        <v>32</v>
      </c>
      <c r="H49" s="38" t="s">
        <v>120</v>
      </c>
      <c r="I49" s="38">
        <v>33</v>
      </c>
      <c r="J49" s="38" t="s">
        <v>121</v>
      </c>
    </row>
    <row r="50" spans="1:10" ht="12.75">
      <c r="A50" s="39" t="s">
        <v>974</v>
      </c>
      <c r="B50" s="84">
        <v>81.92</v>
      </c>
      <c r="C50" s="84"/>
      <c r="D50" s="84" t="s">
        <v>1229</v>
      </c>
      <c r="E50" s="84"/>
      <c r="F50" s="84" t="s">
        <v>122</v>
      </c>
      <c r="G50" s="84">
        <v>70</v>
      </c>
      <c r="H50" s="84" t="s">
        <v>123</v>
      </c>
      <c r="I50" s="84"/>
      <c r="J50" s="84" t="s">
        <v>124</v>
      </c>
    </row>
    <row r="51" spans="1:10" ht="12.75">
      <c r="A51" s="39" t="s">
        <v>941</v>
      </c>
      <c r="B51" s="40">
        <v>3.92</v>
      </c>
      <c r="C51" s="40">
        <v>418</v>
      </c>
      <c r="D51" s="40" t="s">
        <v>1230</v>
      </c>
      <c r="E51" s="40">
        <v>39</v>
      </c>
      <c r="F51" s="40" t="s">
        <v>125</v>
      </c>
      <c r="G51" s="40">
        <v>46</v>
      </c>
      <c r="H51" s="40" t="s">
        <v>126</v>
      </c>
      <c r="I51" s="40">
        <v>25</v>
      </c>
      <c r="J51" s="40" t="s">
        <v>127</v>
      </c>
    </row>
    <row r="52" spans="1:10" ht="12.75">
      <c r="A52" s="39" t="s">
        <v>128</v>
      </c>
      <c r="B52" s="84">
        <v>0.41</v>
      </c>
      <c r="C52" s="84">
        <v>620</v>
      </c>
      <c r="D52" s="84" t="s">
        <v>1231</v>
      </c>
      <c r="E52" s="84"/>
      <c r="F52" s="84"/>
      <c r="G52" s="84">
        <v>35</v>
      </c>
      <c r="H52" s="84" t="s">
        <v>129</v>
      </c>
      <c r="I52" s="84">
        <v>50</v>
      </c>
      <c r="J52" s="84" t="s">
        <v>130</v>
      </c>
    </row>
    <row r="53" spans="1:10" ht="12.75">
      <c r="A53" s="39" t="s">
        <v>975</v>
      </c>
      <c r="B53" s="84">
        <v>15.58</v>
      </c>
      <c r="C53" s="84"/>
      <c r="D53" s="84" t="s">
        <v>131</v>
      </c>
      <c r="E53" s="84"/>
      <c r="F53" s="84" t="s">
        <v>132</v>
      </c>
      <c r="G53" s="84">
        <v>23</v>
      </c>
      <c r="H53" s="84" t="s">
        <v>133</v>
      </c>
      <c r="I53" s="84"/>
      <c r="J53" s="84" t="s">
        <v>134</v>
      </c>
    </row>
    <row r="54" spans="1:10" ht="12.75">
      <c r="A54" s="39" t="s">
        <v>976</v>
      </c>
      <c r="B54" s="40">
        <v>9.81</v>
      </c>
      <c r="C54" s="40">
        <v>840</v>
      </c>
      <c r="D54" s="40" t="s">
        <v>1232</v>
      </c>
      <c r="E54" s="40">
        <v>49</v>
      </c>
      <c r="F54" s="40" t="s">
        <v>135</v>
      </c>
      <c r="G54" s="40">
        <v>44</v>
      </c>
      <c r="H54" s="40" t="s">
        <v>136</v>
      </c>
      <c r="I54" s="40">
        <v>51</v>
      </c>
      <c r="J54" s="40" t="s">
        <v>137</v>
      </c>
    </row>
    <row r="55" spans="1:10" ht="12.75">
      <c r="A55" s="39" t="s">
        <v>1124</v>
      </c>
      <c r="B55" s="40">
        <v>39.67</v>
      </c>
      <c r="C55" s="40">
        <v>578</v>
      </c>
      <c r="D55" s="40" t="s">
        <v>139</v>
      </c>
      <c r="E55" s="40"/>
      <c r="F55" s="40"/>
      <c r="G55" s="40">
        <v>38</v>
      </c>
      <c r="H55" s="40" t="s">
        <v>140</v>
      </c>
      <c r="I55" s="40">
        <v>41</v>
      </c>
      <c r="J55" s="40" t="s">
        <v>141</v>
      </c>
    </row>
    <row r="56" spans="1:10" ht="12.75">
      <c r="A56" s="39" t="s">
        <v>142</v>
      </c>
      <c r="B56" s="40">
        <v>7.5</v>
      </c>
      <c r="C56" s="40">
        <v>370</v>
      </c>
      <c r="D56" s="40" t="s">
        <v>1233</v>
      </c>
      <c r="E56" s="40">
        <v>26</v>
      </c>
      <c r="F56" s="148" t="s">
        <v>1020</v>
      </c>
      <c r="G56" s="40">
        <v>37</v>
      </c>
      <c r="H56" s="40" t="s">
        <v>143</v>
      </c>
      <c r="I56" s="40">
        <v>25</v>
      </c>
      <c r="J56" s="40" t="s">
        <v>144</v>
      </c>
    </row>
    <row r="57" spans="1:10" ht="12.75">
      <c r="A57" s="43" t="s">
        <v>977</v>
      </c>
      <c r="B57" s="143">
        <v>58.14</v>
      </c>
      <c r="C57" s="143"/>
      <c r="D57" s="143" t="s">
        <v>1234</v>
      </c>
      <c r="E57" s="143"/>
      <c r="F57" s="143" t="s">
        <v>145</v>
      </c>
      <c r="G57" s="143">
        <v>37</v>
      </c>
      <c r="H57" s="143"/>
      <c r="I57" s="143"/>
      <c r="J57" s="143" t="s">
        <v>146</v>
      </c>
    </row>
    <row r="58" spans="1:10" ht="12.75">
      <c r="A58" s="171" t="s">
        <v>147</v>
      </c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ht="12.75">
      <c r="A59" s="37" t="s">
        <v>978</v>
      </c>
      <c r="B59" s="83">
        <v>8.47</v>
      </c>
      <c r="C59" s="83">
        <v>400</v>
      </c>
      <c r="D59" s="83" t="s">
        <v>148</v>
      </c>
      <c r="E59" s="83">
        <v>40</v>
      </c>
      <c r="F59" s="83" t="s">
        <v>149</v>
      </c>
      <c r="G59" s="83">
        <v>45</v>
      </c>
      <c r="H59" s="83" t="s">
        <v>150</v>
      </c>
      <c r="I59" s="83">
        <v>30</v>
      </c>
      <c r="J59" s="83" t="s">
        <v>151</v>
      </c>
    </row>
    <row r="60" spans="1:10" ht="12.75">
      <c r="A60" s="39" t="s">
        <v>942</v>
      </c>
      <c r="B60" s="40">
        <v>10.3</v>
      </c>
      <c r="C60" s="40">
        <v>613</v>
      </c>
      <c r="D60" s="40" t="s">
        <v>1235</v>
      </c>
      <c r="E60" s="40"/>
      <c r="F60" s="40"/>
      <c r="G60" s="40">
        <v>44</v>
      </c>
      <c r="H60" s="40" t="s">
        <v>153</v>
      </c>
      <c r="I60" s="40">
        <v>41</v>
      </c>
      <c r="J60" s="40" t="s">
        <v>154</v>
      </c>
    </row>
    <row r="61" spans="1:10" ht="12.75">
      <c r="A61" s="39" t="s">
        <v>979</v>
      </c>
      <c r="B61" s="84">
        <v>10.05</v>
      </c>
      <c r="C61" s="84">
        <v>370</v>
      </c>
      <c r="D61" s="84" t="s">
        <v>155</v>
      </c>
      <c r="E61" s="84">
        <v>29</v>
      </c>
      <c r="F61" s="84" t="s">
        <v>156</v>
      </c>
      <c r="G61" s="84">
        <v>33</v>
      </c>
      <c r="H61" s="84" t="s">
        <v>157</v>
      </c>
      <c r="I61" s="84">
        <v>28</v>
      </c>
      <c r="J61" s="84" t="s">
        <v>158</v>
      </c>
    </row>
    <row r="62" spans="1:10" ht="12.75">
      <c r="A62" s="39" t="s">
        <v>943</v>
      </c>
      <c r="B62" s="40">
        <v>38.12</v>
      </c>
      <c r="C62" s="40">
        <v>410</v>
      </c>
      <c r="D62" s="40" t="s">
        <v>1236</v>
      </c>
      <c r="E62" s="40">
        <v>25.2</v>
      </c>
      <c r="F62" s="40" t="s">
        <v>159</v>
      </c>
      <c r="G62" s="40">
        <v>25.2</v>
      </c>
      <c r="H62" s="40" t="s">
        <v>159</v>
      </c>
      <c r="I62" s="40">
        <v>24.7</v>
      </c>
      <c r="J62" s="40" t="s">
        <v>160</v>
      </c>
    </row>
    <row r="63" spans="1:10" ht="12.75">
      <c r="A63" s="39" t="s">
        <v>1251</v>
      </c>
      <c r="B63" s="40">
        <v>21.83</v>
      </c>
      <c r="C63" s="40">
        <v>490</v>
      </c>
      <c r="D63" s="40" t="s">
        <v>1237</v>
      </c>
      <c r="E63" s="40">
        <v>32</v>
      </c>
      <c r="F63" s="40" t="s">
        <v>162</v>
      </c>
      <c r="G63" s="40">
        <v>32</v>
      </c>
      <c r="H63" s="40" t="s">
        <v>162</v>
      </c>
      <c r="I63" s="40">
        <v>38</v>
      </c>
      <c r="J63" s="40" t="s">
        <v>163</v>
      </c>
    </row>
    <row r="64" spans="1:10" ht="12.75">
      <c r="A64" s="39" t="s">
        <v>980</v>
      </c>
      <c r="B64" s="84">
        <v>148.1</v>
      </c>
      <c r="C64" s="84">
        <v>520</v>
      </c>
      <c r="D64" s="84" t="s">
        <v>1238</v>
      </c>
      <c r="E64" s="84">
        <v>19</v>
      </c>
      <c r="F64" s="84" t="s">
        <v>164</v>
      </c>
      <c r="G64" s="84">
        <v>27</v>
      </c>
      <c r="H64" s="84" t="s">
        <v>165</v>
      </c>
      <c r="I64" s="84">
        <v>30</v>
      </c>
      <c r="J64" s="84" t="s">
        <v>166</v>
      </c>
    </row>
    <row r="65" spans="1:10" ht="12.75">
      <c r="A65" s="39" t="s">
        <v>981</v>
      </c>
      <c r="B65" s="84">
        <v>5.35</v>
      </c>
      <c r="C65" s="84">
        <v>520</v>
      </c>
      <c r="D65" s="84" t="s">
        <v>1239</v>
      </c>
      <c r="E65" s="84">
        <v>32</v>
      </c>
      <c r="F65" s="84" t="s">
        <v>167</v>
      </c>
      <c r="G65" s="84">
        <v>32</v>
      </c>
      <c r="H65" s="84" t="s">
        <v>168</v>
      </c>
      <c r="I65" s="84">
        <v>38</v>
      </c>
      <c r="J65" s="84" t="s">
        <v>169</v>
      </c>
    </row>
    <row r="66" spans="1:10" ht="12.75">
      <c r="A66" s="43" t="s">
        <v>944</v>
      </c>
      <c r="B66" s="143">
        <v>2.02</v>
      </c>
      <c r="C66" s="143">
        <v>374</v>
      </c>
      <c r="D66" s="143" t="s">
        <v>1021</v>
      </c>
      <c r="E66" s="143"/>
      <c r="F66" s="143"/>
      <c r="G66" s="143">
        <v>41</v>
      </c>
      <c r="H66" s="143" t="s">
        <v>1022</v>
      </c>
      <c r="I66" s="143">
        <v>35</v>
      </c>
      <c r="J66" s="149" t="s">
        <v>1023</v>
      </c>
    </row>
    <row r="67" spans="1:10" ht="12.75">
      <c r="A67" s="171" t="s">
        <v>171</v>
      </c>
      <c r="B67" s="171"/>
      <c r="C67" s="171"/>
      <c r="D67" s="171"/>
      <c r="E67" s="171"/>
      <c r="F67" s="171"/>
      <c r="G67" s="171"/>
      <c r="H67" s="171"/>
      <c r="I67" s="171"/>
      <c r="J67" s="171"/>
    </row>
    <row r="68" spans="1:10" ht="12.75">
      <c r="A68" s="37" t="s">
        <v>1125</v>
      </c>
      <c r="B68" s="83">
        <v>3.4</v>
      </c>
      <c r="C68" s="83">
        <v>348</v>
      </c>
      <c r="D68" s="83" t="s">
        <v>1024</v>
      </c>
      <c r="E68" s="83">
        <v>34</v>
      </c>
      <c r="F68" s="83" t="s">
        <v>1025</v>
      </c>
      <c r="G68" s="83"/>
      <c r="H68" s="83"/>
      <c r="I68" s="83">
        <v>18.3</v>
      </c>
      <c r="J68" s="83" t="s">
        <v>1026</v>
      </c>
    </row>
    <row r="69" spans="1:10" ht="12.75">
      <c r="A69" s="39" t="s">
        <v>172</v>
      </c>
      <c r="B69" s="84">
        <v>4.5</v>
      </c>
      <c r="C69" s="84">
        <v>423</v>
      </c>
      <c r="D69" s="84" t="s">
        <v>173</v>
      </c>
      <c r="E69" s="84">
        <v>53</v>
      </c>
      <c r="F69" s="84" t="s">
        <v>174</v>
      </c>
      <c r="G69" s="84">
        <v>43</v>
      </c>
      <c r="H69" s="84" t="s">
        <v>175</v>
      </c>
      <c r="I69" s="84">
        <v>37</v>
      </c>
      <c r="J69" s="84" t="s">
        <v>176</v>
      </c>
    </row>
    <row r="70" spans="1:10" ht="12.75">
      <c r="A70" s="39" t="s">
        <v>982</v>
      </c>
      <c r="B70" s="84">
        <v>0.76</v>
      </c>
      <c r="C70" s="84">
        <v>140</v>
      </c>
      <c r="D70" s="84" t="s">
        <v>177</v>
      </c>
      <c r="E70" s="84"/>
      <c r="F70" s="84"/>
      <c r="G70" s="84">
        <v>17</v>
      </c>
      <c r="H70" s="84" t="s">
        <v>178</v>
      </c>
      <c r="I70" s="84"/>
      <c r="J70" s="84"/>
    </row>
    <row r="71" spans="1:10" ht="12.75">
      <c r="A71" s="39" t="s">
        <v>945</v>
      </c>
      <c r="B71" s="40">
        <v>10.36</v>
      </c>
      <c r="C71" s="40">
        <v>383</v>
      </c>
      <c r="D71" s="40" t="s">
        <v>1240</v>
      </c>
      <c r="E71" s="40">
        <v>45</v>
      </c>
      <c r="F71" s="40" t="s">
        <v>909</v>
      </c>
      <c r="G71" s="40">
        <v>29</v>
      </c>
      <c r="H71" s="40" t="s">
        <v>910</v>
      </c>
      <c r="I71" s="40">
        <v>28</v>
      </c>
      <c r="J71" s="40" t="s">
        <v>911</v>
      </c>
    </row>
    <row r="72" spans="1:10" ht="12.75">
      <c r="A72" s="39" t="s">
        <v>1115</v>
      </c>
      <c r="B72" s="40">
        <v>0.6</v>
      </c>
      <c r="C72" s="40">
        <v>246</v>
      </c>
      <c r="D72" s="40" t="s">
        <v>180</v>
      </c>
      <c r="E72" s="40"/>
      <c r="F72" s="40"/>
      <c r="G72" s="40">
        <v>29.3</v>
      </c>
      <c r="H72" s="40" t="s">
        <v>181</v>
      </c>
      <c r="I72" s="40">
        <v>23.7</v>
      </c>
      <c r="J72" s="40" t="s">
        <v>182</v>
      </c>
    </row>
    <row r="73" spans="1:10" ht="12.75">
      <c r="A73" s="39" t="s">
        <v>1116</v>
      </c>
      <c r="B73" s="40"/>
      <c r="C73" s="40">
        <v>456</v>
      </c>
      <c r="D73" s="40" t="s">
        <v>1027</v>
      </c>
      <c r="E73" s="40">
        <v>36.9</v>
      </c>
      <c r="F73" s="40" t="s">
        <v>1028</v>
      </c>
      <c r="G73" s="40">
        <v>23.4</v>
      </c>
      <c r="H73" s="40" t="s">
        <v>1029</v>
      </c>
      <c r="I73" s="42">
        <v>25</v>
      </c>
      <c r="J73" s="42" t="s">
        <v>1030</v>
      </c>
    </row>
    <row r="74" spans="1:10" ht="12.75">
      <c r="A74" s="172" t="s">
        <v>183</v>
      </c>
      <c r="B74" s="172"/>
      <c r="C74" s="172"/>
      <c r="D74" s="172"/>
      <c r="E74" s="172"/>
      <c r="F74" s="172"/>
      <c r="G74" s="172"/>
      <c r="H74" s="172"/>
      <c r="I74" s="172"/>
      <c r="J74" s="172"/>
    </row>
    <row r="75" spans="1:10" ht="12.75">
      <c r="A75" s="146" t="s">
        <v>184</v>
      </c>
      <c r="B75" s="147">
        <v>4.1</v>
      </c>
      <c r="C75" s="147">
        <v>370</v>
      </c>
      <c r="D75" s="147" t="s">
        <v>185</v>
      </c>
      <c r="E75" s="147"/>
      <c r="F75" s="147"/>
      <c r="G75" s="147">
        <v>23</v>
      </c>
      <c r="H75" s="147" t="s">
        <v>186</v>
      </c>
      <c r="I75" s="147">
        <v>29</v>
      </c>
      <c r="J75" s="147" t="s">
        <v>187</v>
      </c>
    </row>
    <row r="76" spans="1:10" ht="12.75">
      <c r="A76" s="55" t="s">
        <v>1126</v>
      </c>
      <c r="B76" s="105"/>
      <c r="C76" s="105"/>
      <c r="D76" s="105"/>
      <c r="E76" s="105"/>
      <c r="F76" s="105"/>
      <c r="G76" s="105"/>
      <c r="H76" s="105"/>
      <c r="I76" s="105"/>
      <c r="J76" s="105"/>
    </row>
    <row r="77" spans="2:10" ht="12.75">
      <c r="B77" s="14"/>
      <c r="C77" s="14"/>
      <c r="D77" s="14"/>
      <c r="E77" s="14"/>
      <c r="F77" s="14"/>
      <c r="G77" s="14"/>
      <c r="H77" s="14"/>
      <c r="I77" s="14"/>
      <c r="J77" s="14"/>
    </row>
  </sheetData>
  <mergeCells count="18">
    <mergeCell ref="A4:A6"/>
    <mergeCell ref="B4:B6"/>
    <mergeCell ref="C4:J4"/>
    <mergeCell ref="C5:D5"/>
    <mergeCell ref="E5:F5"/>
    <mergeCell ref="G5:H5"/>
    <mergeCell ref="I5:J5"/>
    <mergeCell ref="A7:J7"/>
    <mergeCell ref="A12:J12"/>
    <mergeCell ref="A15:J15"/>
    <mergeCell ref="A18:J18"/>
    <mergeCell ref="A58:J58"/>
    <mergeCell ref="A67:J67"/>
    <mergeCell ref="A74:J74"/>
    <mergeCell ref="A20:J20"/>
    <mergeCell ref="A33:J33"/>
    <mergeCell ref="A40:J40"/>
    <mergeCell ref="A48:J48"/>
  </mergeCells>
  <printOptions horizontalCentered="1"/>
  <pageMargins left="0.7480314960629921" right="0.7480314960629921" top="1.141732283464567" bottom="0.984251968503937" header="0.5118110236220472" footer="0.5118110236220472"/>
  <pageSetup horizontalDpi="300" verticalDpi="300" orientation="landscape" paperSize="9" r:id="rId1"/>
  <headerFooter alignWithMargins="0">
    <oddHeader>&amp;C&amp;8ANNEX B: EXPOSURES OF THE PUBLIC AND WORKERS FROM VARIOUS SOURCES OF RADIATION</oddHeader>
    <oddFooter>&amp;L&amp;8Table &amp;A&amp;C&amp;8 Page &amp;P of &amp;N&amp;R&amp;8UNSCEAR 2008 Report</oddFooter>
  </headerFooter>
  <rowBreaks count="6" manualBreakCount="6">
    <brk id="32" max="255" man="1"/>
    <brk id="57" max="255" man="1"/>
    <brk id="85" max="255" man="1"/>
    <brk id="113" max="255" man="1"/>
    <brk id="141" max="255" man="1"/>
    <brk id="1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4"/>
  <sheetViews>
    <sheetView showGridLines="0" zoomScaleSheetLayoutView="70" workbookViewId="0" topLeftCell="A1">
      <pane ySplit="3" topLeftCell="BM4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9.28125" style="0" customWidth="1"/>
    <col min="2" max="2" width="21.140625" style="0" customWidth="1"/>
  </cols>
  <sheetData>
    <row r="1" spans="1:7" ht="12.75">
      <c r="A1" s="200" t="s">
        <v>1169</v>
      </c>
      <c r="B1" s="199"/>
      <c r="C1" s="199"/>
      <c r="D1" s="199"/>
      <c r="E1" s="199"/>
      <c r="F1" s="199"/>
      <c r="G1" s="199"/>
    </row>
    <row r="3" spans="1:7" ht="12.75">
      <c r="A3" s="76" t="s">
        <v>274</v>
      </c>
      <c r="B3" s="76" t="s">
        <v>346</v>
      </c>
      <c r="C3" s="76">
        <v>1998</v>
      </c>
      <c r="D3" s="76">
        <v>1999</v>
      </c>
      <c r="E3" s="76">
        <v>2000</v>
      </c>
      <c r="F3" s="76">
        <v>2001</v>
      </c>
      <c r="G3" s="76">
        <v>2002</v>
      </c>
    </row>
    <row r="4" spans="1:7" ht="12.75">
      <c r="A4" s="168" t="s">
        <v>647</v>
      </c>
      <c r="B4" s="167"/>
      <c r="C4" s="167"/>
      <c r="D4" s="167"/>
      <c r="E4" s="167"/>
      <c r="F4" s="167"/>
      <c r="G4" s="167"/>
    </row>
    <row r="5" spans="1:7" ht="12.75">
      <c r="A5" s="61" t="s">
        <v>645</v>
      </c>
      <c r="B5" s="61" t="s">
        <v>768</v>
      </c>
      <c r="C5" s="69"/>
      <c r="D5" s="69"/>
      <c r="E5" s="69"/>
      <c r="F5" s="69"/>
      <c r="G5" s="69"/>
    </row>
    <row r="6" spans="1:7" ht="12.75">
      <c r="A6" s="63" t="s">
        <v>645</v>
      </c>
      <c r="B6" s="63" t="s">
        <v>1097</v>
      </c>
      <c r="C6" s="67"/>
      <c r="D6" s="67"/>
      <c r="E6" s="67"/>
      <c r="F6" s="67"/>
      <c r="G6" s="67"/>
    </row>
    <row r="7" spans="1:7" ht="12.75">
      <c r="A7" s="63" t="s">
        <v>645</v>
      </c>
      <c r="B7" s="63" t="s">
        <v>1095</v>
      </c>
      <c r="C7" s="67"/>
      <c r="D7" s="67"/>
      <c r="E7" s="67"/>
      <c r="F7" s="67"/>
      <c r="G7" s="67"/>
    </row>
    <row r="8" spans="1:7" ht="12.75">
      <c r="A8" s="63" t="s">
        <v>645</v>
      </c>
      <c r="B8" s="63" t="s">
        <v>1096</v>
      </c>
      <c r="C8" s="67"/>
      <c r="D8" s="67"/>
      <c r="E8" s="67"/>
      <c r="F8" s="67"/>
      <c r="G8" s="67"/>
    </row>
    <row r="9" spans="1:7" ht="12.75">
      <c r="A9" s="63" t="s">
        <v>645</v>
      </c>
      <c r="B9" s="63" t="s">
        <v>772</v>
      </c>
      <c r="C9" s="67"/>
      <c r="D9" s="67"/>
      <c r="E9" s="67"/>
      <c r="F9" s="67"/>
      <c r="G9" s="67"/>
    </row>
    <row r="10" spans="1:7" ht="12.75">
      <c r="A10" s="63" t="s">
        <v>645</v>
      </c>
      <c r="B10" s="63" t="s">
        <v>773</v>
      </c>
      <c r="C10" s="67"/>
      <c r="D10" s="67"/>
      <c r="E10" s="67"/>
      <c r="F10" s="67"/>
      <c r="G10" s="67"/>
    </row>
    <row r="11" spans="1:7" ht="12.75">
      <c r="A11" s="65" t="s">
        <v>645</v>
      </c>
      <c r="B11" s="65" t="s">
        <v>1092</v>
      </c>
      <c r="C11" s="68"/>
      <c r="D11" s="68"/>
      <c r="E11" s="68"/>
      <c r="F11" s="68"/>
      <c r="G11" s="68"/>
    </row>
    <row r="12" spans="1:7" ht="12.75">
      <c r="A12" s="166" t="s">
        <v>381</v>
      </c>
      <c r="B12" s="167"/>
      <c r="C12" s="167"/>
      <c r="D12" s="167"/>
      <c r="E12" s="167"/>
      <c r="F12" s="167"/>
      <c r="G12" s="167"/>
    </row>
    <row r="13" spans="1:7" ht="12.75">
      <c r="A13" s="61" t="s">
        <v>1118</v>
      </c>
      <c r="B13" s="61" t="s">
        <v>380</v>
      </c>
      <c r="C13" s="62">
        <v>0.13</v>
      </c>
      <c r="D13" s="62">
        <v>0.069</v>
      </c>
      <c r="E13" s="62">
        <v>0.051</v>
      </c>
      <c r="F13" s="62">
        <v>0.031</v>
      </c>
      <c r="G13" s="62">
        <v>0.034</v>
      </c>
    </row>
    <row r="14" spans="1:7" ht="12.75">
      <c r="A14" s="63" t="s">
        <v>1118</v>
      </c>
      <c r="B14" s="63" t="s">
        <v>382</v>
      </c>
      <c r="C14" s="64">
        <v>2E-05</v>
      </c>
      <c r="D14" s="64">
        <v>4E-05</v>
      </c>
      <c r="E14" s="64">
        <v>2E-05</v>
      </c>
      <c r="F14" s="64">
        <v>0.007</v>
      </c>
      <c r="G14" s="64" t="s">
        <v>1108</v>
      </c>
    </row>
    <row r="15" spans="1:7" ht="12.75">
      <c r="A15" s="63" t="s">
        <v>109</v>
      </c>
      <c r="B15" s="63" t="s">
        <v>774</v>
      </c>
      <c r="C15" s="67">
        <f>0.0091+0.023</f>
        <v>0.032100000000000004</v>
      </c>
      <c r="D15" s="67">
        <f>0.004+0.0027</f>
        <v>0.0067</v>
      </c>
      <c r="E15" s="67">
        <f>0.011+0.0025</f>
        <v>0.0135</v>
      </c>
      <c r="F15" s="67">
        <f>0.027+0.0058</f>
        <v>0.032799999999999996</v>
      </c>
      <c r="G15" s="67">
        <f>0.013+0.017</f>
        <v>0.03</v>
      </c>
    </row>
    <row r="16" spans="1:7" ht="12.75">
      <c r="A16" s="63" t="s">
        <v>199</v>
      </c>
      <c r="B16" s="63" t="s">
        <v>444</v>
      </c>
      <c r="C16" s="67">
        <v>0.13</v>
      </c>
      <c r="D16" s="67">
        <v>0.057</v>
      </c>
      <c r="E16" s="67">
        <v>0.022</v>
      </c>
      <c r="F16" s="67">
        <v>0.008</v>
      </c>
      <c r="G16" s="67">
        <v>0.0048</v>
      </c>
    </row>
    <row r="17" spans="1:7" ht="12.75">
      <c r="A17" s="63" t="s">
        <v>199</v>
      </c>
      <c r="B17" s="63" t="s">
        <v>775</v>
      </c>
      <c r="C17" s="67">
        <v>0.0004</v>
      </c>
      <c r="D17" s="67"/>
      <c r="E17" s="67"/>
      <c r="F17" s="67"/>
      <c r="G17" s="67">
        <v>4.3E-05</v>
      </c>
    </row>
    <row r="18" spans="1:7" ht="12.75">
      <c r="A18" s="63" t="s">
        <v>199</v>
      </c>
      <c r="B18" s="63" t="s">
        <v>447</v>
      </c>
      <c r="C18" s="67">
        <v>0.0059</v>
      </c>
      <c r="D18" s="67">
        <v>0.0046</v>
      </c>
      <c r="E18" s="67">
        <v>0.0045</v>
      </c>
      <c r="F18" s="67"/>
      <c r="G18" s="67"/>
    </row>
    <row r="19" spans="1:7" ht="12.75">
      <c r="A19" s="63" t="s">
        <v>199</v>
      </c>
      <c r="B19" s="63" t="s">
        <v>448</v>
      </c>
      <c r="C19" s="67">
        <v>0.032</v>
      </c>
      <c r="D19" s="67">
        <v>0.012</v>
      </c>
      <c r="E19" s="67">
        <v>0.011</v>
      </c>
      <c r="F19" s="67">
        <v>0.014</v>
      </c>
      <c r="G19" s="67">
        <v>0.0075</v>
      </c>
    </row>
    <row r="20" spans="1:7" ht="12.75">
      <c r="A20" s="63" t="s">
        <v>199</v>
      </c>
      <c r="B20" s="63" t="s">
        <v>449</v>
      </c>
      <c r="C20" s="67">
        <v>0.0069</v>
      </c>
      <c r="D20" s="67">
        <v>0.0096</v>
      </c>
      <c r="E20" s="67">
        <v>0.0078</v>
      </c>
      <c r="F20" s="67">
        <v>0.012</v>
      </c>
      <c r="G20" s="67">
        <v>0.0035</v>
      </c>
    </row>
    <row r="21" spans="1:7" ht="12.75">
      <c r="A21" s="63" t="s">
        <v>468</v>
      </c>
      <c r="B21" s="63" t="s">
        <v>776</v>
      </c>
      <c r="C21" s="67"/>
      <c r="D21" s="67"/>
      <c r="E21" s="67"/>
      <c r="F21" s="67"/>
      <c r="G21" s="67"/>
    </row>
    <row r="22" spans="1:7" ht="12.75">
      <c r="A22" s="63" t="s">
        <v>483</v>
      </c>
      <c r="B22" s="63" t="s">
        <v>777</v>
      </c>
      <c r="C22" s="67"/>
      <c r="D22" s="67"/>
      <c r="E22" s="67"/>
      <c r="F22" s="67"/>
      <c r="G22" s="67"/>
    </row>
    <row r="23" spans="1:7" ht="12.75">
      <c r="A23" s="63" t="s">
        <v>483</v>
      </c>
      <c r="B23" s="63" t="s">
        <v>778</v>
      </c>
      <c r="C23" s="67"/>
      <c r="D23" s="67"/>
      <c r="E23" s="67"/>
      <c r="F23" s="67"/>
      <c r="G23" s="67"/>
    </row>
    <row r="24" spans="1:7" ht="12.75">
      <c r="A24" s="63" t="s">
        <v>483</v>
      </c>
      <c r="B24" s="63" t="s">
        <v>779</v>
      </c>
      <c r="C24" s="67"/>
      <c r="D24" s="67"/>
      <c r="E24" s="67"/>
      <c r="F24" s="67"/>
      <c r="G24" s="67"/>
    </row>
    <row r="25" spans="1:7" ht="12.75">
      <c r="A25" s="63" t="s">
        <v>483</v>
      </c>
      <c r="B25" s="63" t="s">
        <v>915</v>
      </c>
      <c r="C25" s="67"/>
      <c r="D25" s="67"/>
      <c r="E25" s="67"/>
      <c r="F25" s="67"/>
      <c r="G25" s="67"/>
    </row>
    <row r="26" spans="1:7" ht="12.75">
      <c r="A26" s="63" t="s">
        <v>483</v>
      </c>
      <c r="B26" s="63" t="s">
        <v>781</v>
      </c>
      <c r="C26" s="67"/>
      <c r="D26" s="67"/>
      <c r="E26" s="67"/>
      <c r="F26" s="67"/>
      <c r="G26" s="67"/>
    </row>
    <row r="27" spans="1:7" ht="12.75">
      <c r="A27" s="63" t="s">
        <v>483</v>
      </c>
      <c r="B27" s="63" t="s">
        <v>782</v>
      </c>
      <c r="C27" s="67"/>
      <c r="D27" s="67"/>
      <c r="E27" s="67"/>
      <c r="F27" s="67"/>
      <c r="G27" s="67"/>
    </row>
    <row r="28" spans="1:7" ht="12.75">
      <c r="A28" s="63" t="s">
        <v>483</v>
      </c>
      <c r="B28" s="63" t="s">
        <v>783</v>
      </c>
      <c r="C28" s="67"/>
      <c r="D28" s="67"/>
      <c r="E28" s="67"/>
      <c r="F28" s="67"/>
      <c r="G28" s="67"/>
    </row>
    <row r="29" spans="1:7" ht="12.75">
      <c r="A29" s="63" t="s">
        <v>483</v>
      </c>
      <c r="B29" s="63" t="s">
        <v>511</v>
      </c>
      <c r="C29" s="67"/>
      <c r="D29" s="67"/>
      <c r="E29" s="67"/>
      <c r="F29" s="67"/>
      <c r="G29" s="67"/>
    </row>
    <row r="30" spans="1:7" ht="12.75">
      <c r="A30" s="63" t="s">
        <v>483</v>
      </c>
      <c r="B30" s="63" t="s">
        <v>512</v>
      </c>
      <c r="C30" s="67"/>
      <c r="D30" s="67"/>
      <c r="E30" s="67"/>
      <c r="F30" s="67"/>
      <c r="G30" s="67"/>
    </row>
    <row r="31" spans="1:7" ht="12.75">
      <c r="A31" s="63" t="s">
        <v>21</v>
      </c>
      <c r="B31" s="63" t="s">
        <v>784</v>
      </c>
      <c r="C31" s="67">
        <f>0.528+0.407</f>
        <v>0.935</v>
      </c>
      <c r="D31" s="67">
        <f>0.822+0.114</f>
        <v>0.9359999999999999</v>
      </c>
      <c r="E31" s="67">
        <f>0.059+7.587</f>
        <v>7.646</v>
      </c>
      <c r="F31" s="67">
        <f>0.046+0.039</f>
        <v>0.08499999999999999</v>
      </c>
      <c r="G31" s="67">
        <f>0.0405+0.0639</f>
        <v>0.10439999999999999</v>
      </c>
    </row>
    <row r="32" spans="1:7" ht="12.75">
      <c r="A32" s="63" t="s">
        <v>138</v>
      </c>
      <c r="B32" s="63" t="s">
        <v>606</v>
      </c>
      <c r="C32" s="67">
        <v>0.0241</v>
      </c>
      <c r="D32" s="67">
        <v>0.0319</v>
      </c>
      <c r="E32" s="67">
        <v>0.197</v>
      </c>
      <c r="F32" s="67">
        <v>0.208</v>
      </c>
      <c r="G32" s="67">
        <v>0.109</v>
      </c>
    </row>
    <row r="33" spans="1:7" ht="12.75">
      <c r="A33" s="63" t="s">
        <v>138</v>
      </c>
      <c r="B33" s="63" t="s">
        <v>1083</v>
      </c>
      <c r="C33" s="67">
        <v>0.0167</v>
      </c>
      <c r="D33" s="67">
        <v>0.0659</v>
      </c>
      <c r="E33" s="67">
        <v>0.00989</v>
      </c>
      <c r="F33" s="67">
        <v>0.123</v>
      </c>
      <c r="G33" s="67">
        <v>0.00791</v>
      </c>
    </row>
    <row r="34" spans="1:7" ht="12.75">
      <c r="A34" s="63" t="s">
        <v>116</v>
      </c>
      <c r="B34" s="63" t="s">
        <v>785</v>
      </c>
      <c r="C34" s="67">
        <v>4.5</v>
      </c>
      <c r="D34" s="67">
        <v>5.09</v>
      </c>
      <c r="E34" s="67">
        <v>47.028</v>
      </c>
      <c r="F34" s="67">
        <v>7.439</v>
      </c>
      <c r="G34" s="67">
        <v>7.878</v>
      </c>
    </row>
    <row r="35" spans="1:7" ht="12.75">
      <c r="A35" s="63" t="s">
        <v>116</v>
      </c>
      <c r="B35" s="63" t="s">
        <v>786</v>
      </c>
      <c r="C35" s="67">
        <f>0.153+0.091+0.0286</f>
        <v>0.2726</v>
      </c>
      <c r="D35" s="67">
        <f>0.024+0.0694+0.115</f>
        <v>0.20840000000000003</v>
      </c>
      <c r="E35" s="67">
        <f>0.00227+0.0358+0.479</f>
        <v>0.51707</v>
      </c>
      <c r="F35" s="67">
        <f>0.0668+0.191+0.125</f>
        <v>0.38280000000000003</v>
      </c>
      <c r="G35" s="67">
        <f>0.0113+7.36+1.09</f>
        <v>8.461300000000001</v>
      </c>
    </row>
    <row r="36" spans="1:7" ht="12.75">
      <c r="A36" s="63" t="s">
        <v>116</v>
      </c>
      <c r="B36" s="63" t="s">
        <v>787</v>
      </c>
      <c r="C36" s="67">
        <f>12+1.57+0.0843</f>
        <v>13.654300000000001</v>
      </c>
      <c r="D36" s="67">
        <f>0.104+1.59+0.141</f>
        <v>1.8350000000000002</v>
      </c>
      <c r="E36" s="67">
        <f>0.382+1.48+0.0178</f>
        <v>1.8798000000000001</v>
      </c>
      <c r="F36" s="67">
        <f>0.0189+1.88+0.824</f>
        <v>2.7228999999999997</v>
      </c>
      <c r="G36" s="67">
        <f>0.142+1.34+0.048</f>
        <v>1.53</v>
      </c>
    </row>
    <row r="37" spans="1:7" ht="12.75">
      <c r="A37" s="63" t="s">
        <v>116</v>
      </c>
      <c r="B37" s="63" t="s">
        <v>622</v>
      </c>
      <c r="C37" s="67">
        <v>4450</v>
      </c>
      <c r="D37" s="67">
        <v>401</v>
      </c>
      <c r="E37" s="67">
        <v>92.9</v>
      </c>
      <c r="F37" s="67">
        <v>91.1</v>
      </c>
      <c r="G37" s="67">
        <v>96</v>
      </c>
    </row>
    <row r="38" spans="1:7" ht="12.75">
      <c r="A38" s="63" t="s">
        <v>142</v>
      </c>
      <c r="B38" s="63" t="s">
        <v>626</v>
      </c>
      <c r="C38" s="67">
        <v>0.037</v>
      </c>
      <c r="D38" s="67">
        <v>0.033</v>
      </c>
      <c r="E38" s="67">
        <v>0.057</v>
      </c>
      <c r="F38" s="67">
        <v>0.082</v>
      </c>
      <c r="G38" s="67">
        <v>0.062</v>
      </c>
    </row>
    <row r="39" spans="1:7" ht="12.75">
      <c r="A39" s="63" t="s">
        <v>142</v>
      </c>
      <c r="B39" s="63" t="s">
        <v>627</v>
      </c>
      <c r="C39" s="67">
        <v>0.016</v>
      </c>
      <c r="D39" s="67">
        <v>0.011</v>
      </c>
      <c r="E39" s="67">
        <v>0.0089</v>
      </c>
      <c r="F39" s="67">
        <v>0.01</v>
      </c>
      <c r="G39" s="67">
        <v>0.011</v>
      </c>
    </row>
    <row r="40" spans="1:7" ht="12.75">
      <c r="A40" s="63" t="s">
        <v>663</v>
      </c>
      <c r="B40" s="63" t="s">
        <v>788</v>
      </c>
      <c r="C40" s="67"/>
      <c r="D40" s="64">
        <v>0.11</v>
      </c>
      <c r="E40" s="64">
        <v>0.42</v>
      </c>
      <c r="F40" s="64">
        <v>0.35</v>
      </c>
      <c r="G40" s="64">
        <v>0.23</v>
      </c>
    </row>
    <row r="41" spans="1:7" ht="12.75">
      <c r="A41" s="63" t="s">
        <v>663</v>
      </c>
      <c r="B41" s="63" t="s">
        <v>789</v>
      </c>
      <c r="C41" s="67"/>
      <c r="D41" s="64">
        <v>0.41</v>
      </c>
      <c r="E41" s="64">
        <v>0.14</v>
      </c>
      <c r="F41" s="64">
        <v>0.11</v>
      </c>
      <c r="G41" s="64">
        <v>0.11</v>
      </c>
    </row>
    <row r="42" spans="1:7" ht="12.75">
      <c r="A42" s="63" t="s">
        <v>663</v>
      </c>
      <c r="B42" s="63" t="s">
        <v>669</v>
      </c>
      <c r="C42" s="67"/>
      <c r="D42" s="64">
        <v>0.002</v>
      </c>
      <c r="E42" s="64">
        <v>0.034</v>
      </c>
      <c r="F42" s="64">
        <v>0.028</v>
      </c>
      <c r="G42" s="64">
        <v>0.012</v>
      </c>
    </row>
    <row r="43" spans="1:7" ht="12.75">
      <c r="A43" s="63" t="s">
        <v>663</v>
      </c>
      <c r="B43" s="63" t="s">
        <v>670</v>
      </c>
      <c r="C43" s="67"/>
      <c r="D43" s="67"/>
      <c r="E43" s="67"/>
      <c r="F43" s="64">
        <v>0.038</v>
      </c>
      <c r="G43" s="64">
        <v>0.063</v>
      </c>
    </row>
    <row r="44" spans="1:7" ht="12.75">
      <c r="A44" s="63" t="s">
        <v>663</v>
      </c>
      <c r="B44" s="63" t="s">
        <v>671</v>
      </c>
      <c r="C44" s="67"/>
      <c r="D44" s="64">
        <v>0.22</v>
      </c>
      <c r="E44" s="64">
        <v>0.2</v>
      </c>
      <c r="F44" s="64">
        <v>0.087</v>
      </c>
      <c r="G44" s="64">
        <v>0.12</v>
      </c>
    </row>
    <row r="45" spans="1:7" ht="12.75">
      <c r="A45" s="63" t="s">
        <v>663</v>
      </c>
      <c r="B45" s="63" t="s">
        <v>790</v>
      </c>
      <c r="C45" s="67"/>
      <c r="D45" s="64">
        <v>0.45</v>
      </c>
      <c r="E45" s="64">
        <v>0.62</v>
      </c>
      <c r="F45" s="64">
        <v>4</v>
      </c>
      <c r="G45" s="64">
        <v>0.65</v>
      </c>
    </row>
    <row r="46" spans="1:7" ht="12.75">
      <c r="A46" s="63" t="s">
        <v>663</v>
      </c>
      <c r="B46" s="63" t="s">
        <v>674</v>
      </c>
      <c r="C46" s="67"/>
      <c r="D46" s="64">
        <v>0.05</v>
      </c>
      <c r="E46" s="64">
        <v>0.15</v>
      </c>
      <c r="F46" s="64">
        <v>0.075</v>
      </c>
      <c r="G46" s="64">
        <v>0.02</v>
      </c>
    </row>
    <row r="47" spans="1:7" ht="12.75">
      <c r="A47" s="63" t="s">
        <v>663</v>
      </c>
      <c r="B47" s="63" t="s">
        <v>675</v>
      </c>
      <c r="C47" s="67"/>
      <c r="D47" s="64">
        <v>0.12</v>
      </c>
      <c r="E47" s="64">
        <v>0.16</v>
      </c>
      <c r="F47" s="64">
        <v>0.3</v>
      </c>
      <c r="G47" s="64">
        <v>0.25</v>
      </c>
    </row>
    <row r="48" spans="1:7" ht="12.75">
      <c r="A48" s="63" t="s">
        <v>663</v>
      </c>
      <c r="B48" s="63" t="s">
        <v>676</v>
      </c>
      <c r="C48" s="67"/>
      <c r="D48" s="64">
        <v>0.004</v>
      </c>
      <c r="E48" s="64">
        <v>0.007</v>
      </c>
      <c r="F48" s="64">
        <v>0.003</v>
      </c>
      <c r="G48" s="64">
        <v>0.006</v>
      </c>
    </row>
    <row r="49" spans="1:7" ht="12.75">
      <c r="A49" s="63" t="s">
        <v>663</v>
      </c>
      <c r="B49" s="63" t="s">
        <v>677</v>
      </c>
      <c r="C49" s="67"/>
      <c r="D49" s="64">
        <v>0.001</v>
      </c>
      <c r="E49" s="64">
        <v>0.001</v>
      </c>
      <c r="F49" s="64">
        <v>0.001</v>
      </c>
      <c r="G49" s="64">
        <v>0.002</v>
      </c>
    </row>
    <row r="50" spans="1:7" ht="12.75">
      <c r="A50" s="63" t="s">
        <v>663</v>
      </c>
      <c r="B50" s="63" t="s">
        <v>791</v>
      </c>
      <c r="C50" s="67"/>
      <c r="D50" s="64">
        <v>0.17</v>
      </c>
      <c r="E50" s="64">
        <v>0.037</v>
      </c>
      <c r="F50" s="64">
        <v>0</v>
      </c>
      <c r="G50" s="64">
        <v>0.011</v>
      </c>
    </row>
    <row r="51" spans="1:7" ht="12.75">
      <c r="A51" s="63" t="s">
        <v>663</v>
      </c>
      <c r="B51" s="63" t="s">
        <v>680</v>
      </c>
      <c r="C51" s="67"/>
      <c r="D51" s="64">
        <v>0.28</v>
      </c>
      <c r="E51" s="64">
        <v>2.2</v>
      </c>
      <c r="F51" s="64">
        <v>0.022</v>
      </c>
      <c r="G51" s="64">
        <v>0.008</v>
      </c>
    </row>
    <row r="52" spans="1:7" ht="12.75">
      <c r="A52" s="63" t="s">
        <v>663</v>
      </c>
      <c r="B52" s="63" t="s">
        <v>792</v>
      </c>
      <c r="C52" s="67"/>
      <c r="D52" s="64">
        <v>0.47</v>
      </c>
      <c r="E52" s="64">
        <v>0.31</v>
      </c>
      <c r="F52" s="64">
        <v>0.16</v>
      </c>
      <c r="G52" s="64">
        <v>1.04</v>
      </c>
    </row>
    <row r="53" spans="1:7" ht="12.75">
      <c r="A53" s="63" t="s">
        <v>663</v>
      </c>
      <c r="B53" s="63" t="s">
        <v>793</v>
      </c>
      <c r="C53" s="67"/>
      <c r="D53" s="64">
        <v>0.0007</v>
      </c>
      <c r="E53" s="64">
        <v>0.0007</v>
      </c>
      <c r="F53" s="64">
        <v>8E-05</v>
      </c>
      <c r="G53" s="102">
        <v>9E-06</v>
      </c>
    </row>
    <row r="54" spans="1:7" ht="12.75">
      <c r="A54" s="63" t="s">
        <v>663</v>
      </c>
      <c r="B54" s="63" t="s">
        <v>685</v>
      </c>
      <c r="C54" s="67"/>
      <c r="D54" s="64">
        <v>0.07</v>
      </c>
      <c r="E54" s="64">
        <v>0.031</v>
      </c>
      <c r="F54" s="64">
        <v>0.044</v>
      </c>
      <c r="G54" s="64">
        <v>0.037</v>
      </c>
    </row>
    <row r="55" spans="1:7" ht="12.75">
      <c r="A55" s="63" t="s">
        <v>663</v>
      </c>
      <c r="B55" s="63" t="s">
        <v>794</v>
      </c>
      <c r="C55" s="67"/>
      <c r="D55" s="64">
        <v>0.21</v>
      </c>
      <c r="E55" s="64">
        <v>3.57</v>
      </c>
      <c r="F55" s="64">
        <v>0.45</v>
      </c>
      <c r="G55" s="64">
        <v>0.26</v>
      </c>
    </row>
    <row r="56" spans="1:7" ht="12.75">
      <c r="A56" s="63" t="s">
        <v>663</v>
      </c>
      <c r="B56" s="63" t="s">
        <v>688</v>
      </c>
      <c r="C56" s="67"/>
      <c r="D56" s="64">
        <v>0.12</v>
      </c>
      <c r="E56" s="64">
        <v>0.53</v>
      </c>
      <c r="F56" s="64">
        <v>2.06</v>
      </c>
      <c r="G56" s="64">
        <v>0.8</v>
      </c>
    </row>
    <row r="57" spans="1:7" ht="12.75">
      <c r="A57" s="63" t="s">
        <v>663</v>
      </c>
      <c r="B57" s="63" t="s">
        <v>795</v>
      </c>
      <c r="C57" s="67"/>
      <c r="D57" s="64">
        <v>0.018</v>
      </c>
      <c r="E57" s="64">
        <v>0.02</v>
      </c>
      <c r="F57" s="64">
        <v>0.015</v>
      </c>
      <c r="G57" s="64">
        <v>0.016</v>
      </c>
    </row>
    <row r="58" spans="1:7" ht="12.75">
      <c r="A58" s="63" t="s">
        <v>663</v>
      </c>
      <c r="B58" s="63" t="s">
        <v>691</v>
      </c>
      <c r="C58" s="67"/>
      <c r="D58" s="64">
        <v>0.12</v>
      </c>
      <c r="E58" s="64">
        <v>0.045</v>
      </c>
      <c r="F58" s="64">
        <v>0.024</v>
      </c>
      <c r="G58" s="64">
        <v>0.024</v>
      </c>
    </row>
    <row r="59" spans="1:7" ht="12.75">
      <c r="A59" s="63" t="s">
        <v>663</v>
      </c>
      <c r="B59" s="63" t="s">
        <v>692</v>
      </c>
      <c r="C59" s="67"/>
      <c r="D59" s="64">
        <v>0.06</v>
      </c>
      <c r="E59" s="64">
        <v>0.1</v>
      </c>
      <c r="F59" s="64">
        <v>0.07</v>
      </c>
      <c r="G59" s="64">
        <v>0.053</v>
      </c>
    </row>
    <row r="60" spans="1:7" ht="12.75">
      <c r="A60" s="63" t="s">
        <v>663</v>
      </c>
      <c r="B60" s="63" t="s">
        <v>796</v>
      </c>
      <c r="C60" s="67"/>
      <c r="D60" s="64">
        <v>0.12</v>
      </c>
      <c r="E60" s="64">
        <v>0.39</v>
      </c>
      <c r="F60" s="64">
        <v>0.79</v>
      </c>
      <c r="G60" s="64">
        <v>1.1</v>
      </c>
    </row>
    <row r="61" spans="1:7" ht="12.75">
      <c r="A61" s="63" t="s">
        <v>663</v>
      </c>
      <c r="B61" s="63" t="s">
        <v>695</v>
      </c>
      <c r="C61" s="67"/>
      <c r="D61" s="64">
        <v>0.07</v>
      </c>
      <c r="E61" s="64">
        <v>0.044</v>
      </c>
      <c r="F61" s="64">
        <v>0.043</v>
      </c>
      <c r="G61" s="64">
        <v>0.036</v>
      </c>
    </row>
    <row r="62" spans="1:7" ht="12.75">
      <c r="A62" s="63" t="s">
        <v>663</v>
      </c>
      <c r="B62" s="63" t="s">
        <v>797</v>
      </c>
      <c r="C62" s="67"/>
      <c r="D62" s="64">
        <v>0.14</v>
      </c>
      <c r="E62" s="64">
        <v>0.12</v>
      </c>
      <c r="F62" s="64">
        <v>0.27</v>
      </c>
      <c r="G62" s="64">
        <v>0.23</v>
      </c>
    </row>
    <row r="63" spans="1:7" ht="12.75">
      <c r="A63" s="65" t="s">
        <v>663</v>
      </c>
      <c r="B63" s="65" t="s">
        <v>698</v>
      </c>
      <c r="C63" s="68"/>
      <c r="D63" s="66">
        <v>0.0008</v>
      </c>
      <c r="E63" s="66">
        <v>0.01</v>
      </c>
      <c r="F63" s="66">
        <v>0.024</v>
      </c>
      <c r="G63" s="103">
        <v>0</v>
      </c>
    </row>
    <row r="64" spans="1:7" ht="12.75">
      <c r="A64" s="166" t="s">
        <v>538</v>
      </c>
      <c r="B64" s="167"/>
      <c r="C64" s="167"/>
      <c r="D64" s="167"/>
      <c r="E64" s="167"/>
      <c r="F64" s="167"/>
      <c r="G64" s="167"/>
    </row>
    <row r="65" spans="1:7" ht="12.75">
      <c r="A65" s="61" t="s">
        <v>59</v>
      </c>
      <c r="B65" s="61" t="s">
        <v>537</v>
      </c>
      <c r="C65" s="69"/>
      <c r="D65" s="69"/>
      <c r="E65" s="69"/>
      <c r="F65" s="69"/>
      <c r="G65" s="69"/>
    </row>
    <row r="66" spans="1:7" ht="12.75">
      <c r="A66" s="65" t="s">
        <v>798</v>
      </c>
      <c r="B66" s="65" t="s">
        <v>565</v>
      </c>
      <c r="C66" s="66">
        <v>0.039</v>
      </c>
      <c r="D66" s="66">
        <v>0.034</v>
      </c>
      <c r="E66" s="66">
        <v>0.016</v>
      </c>
      <c r="F66" s="66">
        <v>0.061</v>
      </c>
      <c r="G66" s="68"/>
    </row>
    <row r="67" spans="1:7" ht="12.75">
      <c r="A67" s="166" t="s">
        <v>661</v>
      </c>
      <c r="B67" s="167"/>
      <c r="C67" s="167"/>
      <c r="D67" s="167"/>
      <c r="E67" s="167"/>
      <c r="F67" s="167"/>
      <c r="G67" s="167"/>
    </row>
    <row r="68" spans="1:7" ht="12.75">
      <c r="A68" s="37" t="s">
        <v>645</v>
      </c>
      <c r="B68" s="70" t="s">
        <v>928</v>
      </c>
      <c r="C68" s="71"/>
      <c r="D68" s="71"/>
      <c r="E68" s="71"/>
      <c r="F68" s="71"/>
      <c r="G68" s="71"/>
    </row>
    <row r="69" spans="1:7" ht="12.75">
      <c r="A69" s="39" t="s">
        <v>645</v>
      </c>
      <c r="B69" s="59" t="s">
        <v>930</v>
      </c>
      <c r="C69" s="42"/>
      <c r="D69" s="42"/>
      <c r="E69" s="42"/>
      <c r="F69" s="42"/>
      <c r="G69" s="42"/>
    </row>
    <row r="70" spans="1:7" ht="12.75">
      <c r="A70" s="39" t="s">
        <v>645</v>
      </c>
      <c r="B70" s="59" t="s">
        <v>929</v>
      </c>
      <c r="C70" s="42"/>
      <c r="D70" s="42"/>
      <c r="E70" s="42"/>
      <c r="F70" s="42"/>
      <c r="G70" s="42"/>
    </row>
    <row r="71" spans="1:7" ht="12.75">
      <c r="A71" s="39" t="s">
        <v>645</v>
      </c>
      <c r="B71" s="59" t="s">
        <v>931</v>
      </c>
      <c r="C71" s="42"/>
      <c r="D71" s="42"/>
      <c r="E71" s="42"/>
      <c r="F71" s="42"/>
      <c r="G71" s="42"/>
    </row>
    <row r="72" spans="1:7" ht="12.75">
      <c r="A72" s="63" t="s">
        <v>645</v>
      </c>
      <c r="B72" s="63" t="s">
        <v>799</v>
      </c>
      <c r="C72" s="67"/>
      <c r="D72" s="67"/>
      <c r="E72" s="67"/>
      <c r="F72" s="67"/>
      <c r="G72" s="67"/>
    </row>
    <row r="73" spans="1:7" ht="12.75">
      <c r="A73" s="63" t="s">
        <v>645</v>
      </c>
      <c r="B73" s="63" t="s">
        <v>1098</v>
      </c>
      <c r="C73" s="67"/>
      <c r="D73" s="67"/>
      <c r="E73" s="67"/>
      <c r="F73" s="67"/>
      <c r="G73" s="67"/>
    </row>
    <row r="74" spans="1:7" ht="12.75">
      <c r="A74" s="63" t="s">
        <v>645</v>
      </c>
      <c r="B74" s="63" t="s">
        <v>1179</v>
      </c>
      <c r="C74" s="67"/>
      <c r="D74" s="67"/>
      <c r="E74" s="67"/>
      <c r="F74" s="67"/>
      <c r="G74" s="67"/>
    </row>
    <row r="75" spans="1:7" ht="12.75">
      <c r="A75" s="65" t="s">
        <v>645</v>
      </c>
      <c r="B75" s="65" t="s">
        <v>801</v>
      </c>
      <c r="C75" s="68"/>
      <c r="D75" s="68"/>
      <c r="E75" s="68"/>
      <c r="F75" s="68"/>
      <c r="G75" s="68"/>
    </row>
    <row r="76" spans="1:7" ht="12.75">
      <c r="A76" s="166" t="s">
        <v>557</v>
      </c>
      <c r="B76" s="167"/>
      <c r="C76" s="167"/>
      <c r="D76" s="167"/>
      <c r="E76" s="167"/>
      <c r="F76" s="167"/>
      <c r="G76" s="167"/>
    </row>
    <row r="77" spans="1:7" ht="12.75">
      <c r="A77" s="61" t="s">
        <v>112</v>
      </c>
      <c r="B77" s="61" t="s">
        <v>802</v>
      </c>
      <c r="C77" s="62">
        <v>0.85</v>
      </c>
      <c r="D77" s="62">
        <v>0.8</v>
      </c>
      <c r="E77" s="62">
        <v>1.59</v>
      </c>
      <c r="F77" s="62">
        <v>1.34</v>
      </c>
      <c r="G77" s="62">
        <v>0.91</v>
      </c>
    </row>
    <row r="78" spans="1:7" ht="12.75">
      <c r="A78" s="63" t="s">
        <v>798</v>
      </c>
      <c r="B78" s="63" t="s">
        <v>803</v>
      </c>
      <c r="C78" s="67"/>
      <c r="D78" s="67"/>
      <c r="E78" s="67"/>
      <c r="F78" s="67"/>
      <c r="G78" s="67"/>
    </row>
    <row r="79" spans="1:7" ht="12.75">
      <c r="A79" s="63" t="s">
        <v>798</v>
      </c>
      <c r="B79" s="63" t="s">
        <v>804</v>
      </c>
      <c r="C79" s="64">
        <v>15</v>
      </c>
      <c r="D79" s="64">
        <v>12</v>
      </c>
      <c r="E79" s="64">
        <v>12</v>
      </c>
      <c r="F79" s="67"/>
      <c r="G79" s="67"/>
    </row>
    <row r="80" spans="1:7" ht="12.75">
      <c r="A80" s="63" t="s">
        <v>798</v>
      </c>
      <c r="B80" s="63" t="s">
        <v>805</v>
      </c>
      <c r="C80" s="64">
        <v>16</v>
      </c>
      <c r="D80" s="64">
        <v>1.96</v>
      </c>
      <c r="E80" s="64">
        <v>1.61</v>
      </c>
      <c r="F80" s="64">
        <v>1.3</v>
      </c>
      <c r="G80" s="67"/>
    </row>
    <row r="81" spans="1:7" ht="12.75">
      <c r="A81" s="63" t="s">
        <v>798</v>
      </c>
      <c r="B81" s="63" t="s">
        <v>806</v>
      </c>
      <c r="C81" s="64">
        <v>5.33</v>
      </c>
      <c r="D81" s="64">
        <v>3.29</v>
      </c>
      <c r="E81" s="64">
        <v>6.04</v>
      </c>
      <c r="F81" s="64">
        <v>4.52</v>
      </c>
      <c r="G81" s="67"/>
    </row>
    <row r="82" spans="1:7" ht="12.75">
      <c r="A82" s="65" t="s">
        <v>631</v>
      </c>
      <c r="B82" s="65" t="s">
        <v>917</v>
      </c>
      <c r="C82" s="68"/>
      <c r="D82" s="68"/>
      <c r="E82" s="68"/>
      <c r="F82" s="68"/>
      <c r="G82" s="68"/>
    </row>
    <row r="83" spans="1:7" ht="12.75">
      <c r="A83" s="166" t="s">
        <v>916</v>
      </c>
      <c r="B83" s="167"/>
      <c r="C83" s="167"/>
      <c r="D83" s="167"/>
      <c r="E83" s="167"/>
      <c r="F83" s="167"/>
      <c r="G83" s="167"/>
    </row>
    <row r="84" spans="1:7" ht="12.75">
      <c r="A84" s="61" t="s">
        <v>35</v>
      </c>
      <c r="B84" s="61" t="s">
        <v>349</v>
      </c>
      <c r="C84" s="62">
        <v>0.008</v>
      </c>
      <c r="D84" s="62">
        <v>0.003</v>
      </c>
      <c r="E84" s="62">
        <v>0.006</v>
      </c>
      <c r="F84" s="62">
        <v>0.009</v>
      </c>
      <c r="G84" s="62">
        <v>0.006</v>
      </c>
    </row>
    <row r="85" spans="1:7" ht="12.75">
      <c r="A85" s="63" t="s">
        <v>35</v>
      </c>
      <c r="B85" s="63" t="s">
        <v>350</v>
      </c>
      <c r="C85" s="64" t="s">
        <v>1108</v>
      </c>
      <c r="D85" s="64" t="s">
        <v>1108</v>
      </c>
      <c r="E85" s="64">
        <v>0.005</v>
      </c>
      <c r="F85" s="64" t="s">
        <v>1108</v>
      </c>
      <c r="G85" s="64" t="s">
        <v>1108</v>
      </c>
    </row>
    <row r="86" spans="1:7" ht="12.75">
      <c r="A86" s="63" t="s">
        <v>371</v>
      </c>
      <c r="B86" s="63" t="s">
        <v>1106</v>
      </c>
      <c r="C86" s="64">
        <v>0.096</v>
      </c>
      <c r="D86" s="64">
        <v>0.11</v>
      </c>
      <c r="E86" s="64">
        <v>0.079</v>
      </c>
      <c r="F86" s="64">
        <v>0.14</v>
      </c>
      <c r="G86" s="64">
        <v>0.11</v>
      </c>
    </row>
    <row r="87" spans="1:7" ht="12.75">
      <c r="A87" s="63" t="s">
        <v>371</v>
      </c>
      <c r="B87" s="63" t="s">
        <v>807</v>
      </c>
      <c r="C87" s="64">
        <v>0.065</v>
      </c>
      <c r="D87" s="64">
        <v>0.082</v>
      </c>
      <c r="E87" s="64">
        <v>0.086</v>
      </c>
      <c r="F87" s="64">
        <v>0.056</v>
      </c>
      <c r="G87" s="64">
        <v>0.087</v>
      </c>
    </row>
    <row r="88" spans="1:7" ht="12.75">
      <c r="A88" s="63" t="s">
        <v>371</v>
      </c>
      <c r="B88" s="63" t="s">
        <v>376</v>
      </c>
      <c r="C88" s="64">
        <v>0.0064</v>
      </c>
      <c r="D88" s="64">
        <v>0.0074</v>
      </c>
      <c r="E88" s="64">
        <v>0.009</v>
      </c>
      <c r="F88" s="64">
        <v>0.0083</v>
      </c>
      <c r="G88" s="64">
        <v>0.005</v>
      </c>
    </row>
    <row r="89" spans="1:7" ht="12.75">
      <c r="A89" s="63" t="s">
        <v>371</v>
      </c>
      <c r="B89" s="41" t="s">
        <v>1103</v>
      </c>
      <c r="C89" s="64">
        <v>0.04</v>
      </c>
      <c r="D89" s="64">
        <v>0.057</v>
      </c>
      <c r="E89" s="64">
        <v>0.024</v>
      </c>
      <c r="F89" s="64">
        <v>0.026</v>
      </c>
      <c r="G89" s="64">
        <v>0.02</v>
      </c>
    </row>
    <row r="90" spans="1:7" ht="12.75">
      <c r="A90" s="63" t="s">
        <v>371</v>
      </c>
      <c r="B90" s="63" t="s">
        <v>377</v>
      </c>
      <c r="C90" s="64">
        <v>0.001</v>
      </c>
      <c r="D90" s="64">
        <v>0.0035</v>
      </c>
      <c r="E90" s="64">
        <v>0.0011</v>
      </c>
      <c r="F90" s="67" t="s">
        <v>1108</v>
      </c>
      <c r="G90" s="67" t="s">
        <v>1108</v>
      </c>
    </row>
    <row r="91" spans="1:7" ht="12.75">
      <c r="A91" s="63" t="s">
        <v>468</v>
      </c>
      <c r="B91" s="63" t="s">
        <v>808</v>
      </c>
      <c r="C91" s="67"/>
      <c r="D91" s="67"/>
      <c r="E91" s="67"/>
      <c r="F91" s="67"/>
      <c r="G91" s="67"/>
    </row>
    <row r="92" spans="1:7" ht="12.75">
      <c r="A92" s="63" t="s">
        <v>468</v>
      </c>
      <c r="B92" s="63" t="s">
        <v>809</v>
      </c>
      <c r="C92" s="67"/>
      <c r="D92" s="67"/>
      <c r="E92" s="67"/>
      <c r="F92" s="67"/>
      <c r="G92" s="67"/>
    </row>
    <row r="93" spans="1:7" ht="12.75">
      <c r="A93" s="63" t="s">
        <v>468</v>
      </c>
      <c r="B93" s="63" t="s">
        <v>810</v>
      </c>
      <c r="C93" s="67"/>
      <c r="D93" s="67"/>
      <c r="E93" s="67"/>
      <c r="F93" s="67"/>
      <c r="G93" s="67"/>
    </row>
    <row r="94" spans="1:7" ht="12.75">
      <c r="A94" s="63" t="s">
        <v>468</v>
      </c>
      <c r="B94" s="63" t="s">
        <v>811</v>
      </c>
      <c r="C94" s="67"/>
      <c r="D94" s="67"/>
      <c r="E94" s="67"/>
      <c r="F94" s="67"/>
      <c r="G94" s="67"/>
    </row>
    <row r="95" spans="1:7" ht="12.75">
      <c r="A95" s="63" t="s">
        <v>468</v>
      </c>
      <c r="B95" s="63" t="s">
        <v>812</v>
      </c>
      <c r="C95" s="67"/>
      <c r="D95" s="67"/>
      <c r="E95" s="67"/>
      <c r="F95" s="67"/>
      <c r="G95" s="67"/>
    </row>
    <row r="96" spans="1:7" ht="12.75">
      <c r="A96" s="63" t="s">
        <v>483</v>
      </c>
      <c r="B96" s="63" t="s">
        <v>513</v>
      </c>
      <c r="C96" s="67"/>
      <c r="D96" s="67"/>
      <c r="E96" s="67"/>
      <c r="F96" s="67"/>
      <c r="G96" s="67"/>
    </row>
    <row r="97" spans="1:7" ht="12.75">
      <c r="A97" s="63" t="s">
        <v>204</v>
      </c>
      <c r="B97" s="63" t="s">
        <v>562</v>
      </c>
      <c r="C97" s="67"/>
      <c r="D97" s="67"/>
      <c r="E97" s="67"/>
      <c r="F97" s="67"/>
      <c r="G97" s="67"/>
    </row>
    <row r="98" spans="1:7" ht="12.75">
      <c r="A98" s="63" t="s">
        <v>1117</v>
      </c>
      <c r="B98" s="63" t="s">
        <v>813</v>
      </c>
      <c r="C98" s="67"/>
      <c r="D98" s="67"/>
      <c r="E98" s="67"/>
      <c r="F98" s="67"/>
      <c r="G98" s="67"/>
    </row>
    <row r="99" spans="1:7" ht="12.75">
      <c r="A99" s="65" t="s">
        <v>161</v>
      </c>
      <c r="B99" s="65" t="s">
        <v>563</v>
      </c>
      <c r="C99" s="68">
        <v>0</v>
      </c>
      <c r="D99" s="68">
        <v>0</v>
      </c>
      <c r="E99" s="68">
        <v>0</v>
      </c>
      <c r="F99" s="68">
        <v>0</v>
      </c>
      <c r="G99" s="68">
        <v>0</v>
      </c>
    </row>
    <row r="100" spans="1:7" ht="12.75">
      <c r="A100" s="201" t="s">
        <v>354</v>
      </c>
      <c r="B100" s="202"/>
      <c r="C100" s="202"/>
      <c r="D100" s="202"/>
      <c r="E100" s="202"/>
      <c r="F100" s="202"/>
      <c r="G100" s="203"/>
    </row>
    <row r="101" spans="1:7" ht="12.75">
      <c r="A101" s="61" t="s">
        <v>119</v>
      </c>
      <c r="B101" s="61" t="s">
        <v>814</v>
      </c>
      <c r="C101" s="69"/>
      <c r="D101" s="69"/>
      <c r="E101" s="69"/>
      <c r="F101" s="69"/>
      <c r="G101" s="69"/>
    </row>
    <row r="102" spans="1:7" ht="12.75">
      <c r="A102" s="63" t="s">
        <v>119</v>
      </c>
      <c r="B102" s="63" t="s">
        <v>815</v>
      </c>
      <c r="C102" s="67"/>
      <c r="D102" s="67"/>
      <c r="E102" s="67"/>
      <c r="F102" s="67"/>
      <c r="G102" s="67"/>
    </row>
    <row r="103" spans="1:7" ht="12.75">
      <c r="A103" s="63" t="s">
        <v>361</v>
      </c>
      <c r="B103" s="63" t="s">
        <v>816</v>
      </c>
      <c r="C103" s="67"/>
      <c r="D103" s="67"/>
      <c r="E103" s="67"/>
      <c r="F103" s="67"/>
      <c r="G103" s="67"/>
    </row>
    <row r="104" spans="1:7" ht="12.75">
      <c r="A104" s="63" t="s">
        <v>197</v>
      </c>
      <c r="B104" s="63" t="s">
        <v>817</v>
      </c>
      <c r="C104" s="67">
        <v>0.017</v>
      </c>
      <c r="D104" s="67">
        <v>0.008</v>
      </c>
      <c r="E104" s="67">
        <v>0.009</v>
      </c>
      <c r="F104" s="67">
        <v>0.006</v>
      </c>
      <c r="G104" s="67">
        <v>0.006</v>
      </c>
    </row>
    <row r="105" spans="1:7" ht="12.75">
      <c r="A105" s="63" t="s">
        <v>197</v>
      </c>
      <c r="B105" s="63" t="s">
        <v>1099</v>
      </c>
      <c r="C105" s="67"/>
      <c r="D105" s="67"/>
      <c r="E105" s="67"/>
      <c r="F105" s="67"/>
      <c r="G105" s="67">
        <v>0.003</v>
      </c>
    </row>
    <row r="106" spans="1:7" ht="12.75">
      <c r="A106" s="63" t="s">
        <v>197</v>
      </c>
      <c r="B106" s="63" t="s">
        <v>1066</v>
      </c>
      <c r="C106" s="67">
        <v>0.0088</v>
      </c>
      <c r="D106" s="67">
        <v>0.0098</v>
      </c>
      <c r="E106" s="67">
        <v>0.0063</v>
      </c>
      <c r="F106" s="67">
        <v>0.0096</v>
      </c>
      <c r="G106" s="67">
        <v>0.0075</v>
      </c>
    </row>
    <row r="107" spans="1:7" ht="12.75">
      <c r="A107" s="63" t="s">
        <v>197</v>
      </c>
      <c r="B107" s="63" t="s">
        <v>1093</v>
      </c>
      <c r="C107" s="67"/>
      <c r="D107" s="67"/>
      <c r="E107" s="67"/>
      <c r="F107" s="67"/>
      <c r="G107" s="67">
        <v>0.0004</v>
      </c>
    </row>
    <row r="108" spans="1:7" ht="12.75">
      <c r="A108" s="63" t="s">
        <v>1118</v>
      </c>
      <c r="B108" s="63" t="s">
        <v>819</v>
      </c>
      <c r="C108" s="64">
        <v>0.13</v>
      </c>
      <c r="D108" s="64">
        <v>0.0077</v>
      </c>
      <c r="E108" s="64">
        <v>0.0078</v>
      </c>
      <c r="F108" s="64">
        <v>0.0046</v>
      </c>
      <c r="G108" s="64">
        <v>0.0077</v>
      </c>
    </row>
    <row r="109" spans="1:7" ht="12.75">
      <c r="A109" s="63" t="s">
        <v>393</v>
      </c>
      <c r="B109" s="63" t="s">
        <v>820</v>
      </c>
      <c r="C109" s="64">
        <v>0.098</v>
      </c>
      <c r="D109" s="64">
        <v>0.087</v>
      </c>
      <c r="E109" s="67"/>
      <c r="F109" s="67"/>
      <c r="G109" s="67"/>
    </row>
    <row r="110" spans="1:7" ht="12.75">
      <c r="A110" s="63" t="s">
        <v>393</v>
      </c>
      <c r="B110" s="63" t="s">
        <v>821</v>
      </c>
      <c r="C110" s="64">
        <v>0.16</v>
      </c>
      <c r="D110" s="64">
        <v>1.4</v>
      </c>
      <c r="E110" s="67"/>
      <c r="F110" s="67"/>
      <c r="G110" s="67"/>
    </row>
    <row r="111" spans="1:7" ht="12.75">
      <c r="A111" s="63" t="s">
        <v>393</v>
      </c>
      <c r="B111" s="63" t="s">
        <v>822</v>
      </c>
      <c r="C111" s="64">
        <v>0.25</v>
      </c>
      <c r="D111" s="64">
        <v>0.35</v>
      </c>
      <c r="E111" s="67"/>
      <c r="F111" s="67"/>
      <c r="G111" s="67"/>
    </row>
    <row r="112" spans="1:7" ht="12.75">
      <c r="A112" s="63" t="s">
        <v>393</v>
      </c>
      <c r="B112" s="63" t="s">
        <v>823</v>
      </c>
      <c r="C112" s="64">
        <v>0.22</v>
      </c>
      <c r="D112" s="64">
        <v>0.12</v>
      </c>
      <c r="E112" s="67"/>
      <c r="F112" s="67"/>
      <c r="G112" s="67"/>
    </row>
    <row r="113" spans="1:7" ht="12.75">
      <c r="A113" s="63" t="s">
        <v>393</v>
      </c>
      <c r="B113" s="63" t="s">
        <v>824</v>
      </c>
      <c r="C113" s="64">
        <v>0.12</v>
      </c>
      <c r="D113" s="64">
        <v>0.57</v>
      </c>
      <c r="E113" s="67"/>
      <c r="F113" s="67"/>
      <c r="G113" s="67"/>
    </row>
    <row r="114" spans="1:7" ht="12.75">
      <c r="A114" s="63" t="s">
        <v>393</v>
      </c>
      <c r="B114" s="63" t="s">
        <v>1094</v>
      </c>
      <c r="C114" s="64">
        <v>0.18</v>
      </c>
      <c r="D114" s="64">
        <v>0.22</v>
      </c>
      <c r="E114" s="67"/>
      <c r="F114" s="67"/>
      <c r="G114" s="67"/>
    </row>
    <row r="115" spans="1:7" ht="12.75">
      <c r="A115" s="63" t="s">
        <v>393</v>
      </c>
      <c r="B115" s="63" t="s">
        <v>826</v>
      </c>
      <c r="C115" s="64">
        <v>0.027</v>
      </c>
      <c r="D115" s="64">
        <v>0.033</v>
      </c>
      <c r="E115" s="67"/>
      <c r="F115" s="67"/>
      <c r="G115" s="67"/>
    </row>
    <row r="116" spans="1:7" ht="12.75">
      <c r="A116" s="63" t="s">
        <v>393</v>
      </c>
      <c r="B116" s="63" t="s">
        <v>827</v>
      </c>
      <c r="C116" s="64">
        <v>0.07</v>
      </c>
      <c r="D116" s="64">
        <v>0.061</v>
      </c>
      <c r="E116" s="67"/>
      <c r="F116" s="67"/>
      <c r="G116" s="67"/>
    </row>
    <row r="117" spans="1:7" ht="12.75">
      <c r="A117" s="63" t="s">
        <v>393</v>
      </c>
      <c r="B117" s="63" t="s">
        <v>828</v>
      </c>
      <c r="C117" s="64">
        <v>0.13</v>
      </c>
      <c r="D117" s="64">
        <v>0.16</v>
      </c>
      <c r="E117" s="67"/>
      <c r="F117" s="67"/>
      <c r="G117" s="67"/>
    </row>
    <row r="118" spans="1:7" ht="12.75">
      <c r="A118" s="63" t="s">
        <v>393</v>
      </c>
      <c r="B118" s="63" t="s">
        <v>829</v>
      </c>
      <c r="C118" s="64">
        <v>0.035</v>
      </c>
      <c r="D118" s="64">
        <v>0.051</v>
      </c>
      <c r="E118" s="67"/>
      <c r="F118" s="67"/>
      <c r="G118" s="67"/>
    </row>
    <row r="119" spans="1:7" ht="12.75">
      <c r="A119" s="63" t="s">
        <v>393</v>
      </c>
      <c r="B119" s="63" t="s">
        <v>830</v>
      </c>
      <c r="C119" s="64">
        <v>0.16</v>
      </c>
      <c r="D119" s="64">
        <v>0.41</v>
      </c>
      <c r="E119" s="67"/>
      <c r="F119" s="67"/>
      <c r="G119" s="67"/>
    </row>
    <row r="120" spans="1:7" ht="12.75">
      <c r="A120" s="63" t="s">
        <v>393</v>
      </c>
      <c r="B120" s="63" t="s">
        <v>831</v>
      </c>
      <c r="C120" s="64">
        <v>0.15</v>
      </c>
      <c r="D120" s="64">
        <v>0.71</v>
      </c>
      <c r="E120" s="67"/>
      <c r="F120" s="67"/>
      <c r="G120" s="67"/>
    </row>
    <row r="121" spans="1:7" ht="12.75">
      <c r="A121" s="63" t="s">
        <v>393</v>
      </c>
      <c r="B121" s="63" t="s">
        <v>832</v>
      </c>
      <c r="C121" s="64">
        <v>0.65</v>
      </c>
      <c r="D121" s="64">
        <v>0.51</v>
      </c>
      <c r="E121" s="67"/>
      <c r="F121" s="67"/>
      <c r="G121" s="67"/>
    </row>
    <row r="122" spans="1:7" ht="12.75">
      <c r="A122" s="63" t="s">
        <v>393</v>
      </c>
      <c r="B122" s="63" t="s">
        <v>833</v>
      </c>
      <c r="C122" s="64">
        <v>0.39</v>
      </c>
      <c r="D122" s="64">
        <v>0.24</v>
      </c>
      <c r="E122" s="67"/>
      <c r="F122" s="67"/>
      <c r="G122" s="67"/>
    </row>
    <row r="123" spans="1:7" ht="12.75">
      <c r="A123" s="63" t="s">
        <v>393</v>
      </c>
      <c r="B123" s="63" t="s">
        <v>834</v>
      </c>
      <c r="C123" s="64">
        <v>0.13</v>
      </c>
      <c r="D123" s="64">
        <v>0.13</v>
      </c>
      <c r="E123" s="67"/>
      <c r="F123" s="67"/>
      <c r="G123" s="67"/>
    </row>
    <row r="124" spans="1:7" ht="12.75">
      <c r="A124" s="63" t="s">
        <v>393</v>
      </c>
      <c r="B124" s="63" t="s">
        <v>835</v>
      </c>
      <c r="C124" s="64">
        <v>0.022</v>
      </c>
      <c r="D124" s="64">
        <v>0.028</v>
      </c>
      <c r="E124" s="67"/>
      <c r="F124" s="67"/>
      <c r="G124" s="67"/>
    </row>
    <row r="125" spans="1:7" ht="12.75">
      <c r="A125" s="63" t="s">
        <v>393</v>
      </c>
      <c r="B125" s="63" t="s">
        <v>836</v>
      </c>
      <c r="C125" s="64">
        <v>0.16</v>
      </c>
      <c r="D125" s="64">
        <v>0.14</v>
      </c>
      <c r="E125" s="67"/>
      <c r="F125" s="67"/>
      <c r="G125" s="67"/>
    </row>
    <row r="126" spans="1:7" ht="12.75">
      <c r="A126" s="63" t="s">
        <v>393</v>
      </c>
      <c r="B126" s="63" t="s">
        <v>1100</v>
      </c>
      <c r="C126" s="64">
        <v>0.042</v>
      </c>
      <c r="D126" s="64">
        <v>0.043</v>
      </c>
      <c r="E126" s="67"/>
      <c r="F126" s="67"/>
      <c r="G126" s="67"/>
    </row>
    <row r="127" spans="1:7" ht="12.75">
      <c r="A127" s="63" t="s">
        <v>393</v>
      </c>
      <c r="B127" s="63" t="s">
        <v>837</v>
      </c>
      <c r="C127" s="64">
        <v>0.28</v>
      </c>
      <c r="D127" s="64">
        <v>0.1</v>
      </c>
      <c r="E127" s="67"/>
      <c r="F127" s="67"/>
      <c r="G127" s="67"/>
    </row>
    <row r="128" spans="1:7" ht="12.75">
      <c r="A128" s="63" t="s">
        <v>199</v>
      </c>
      <c r="B128" s="63" t="s">
        <v>450</v>
      </c>
      <c r="C128" s="67">
        <v>0.007</v>
      </c>
      <c r="D128" s="67">
        <v>0.0092</v>
      </c>
      <c r="E128" s="67">
        <v>0.025</v>
      </c>
      <c r="F128" s="67">
        <v>0.0014</v>
      </c>
      <c r="G128" s="67">
        <v>0.0015</v>
      </c>
    </row>
    <row r="129" spans="1:7" ht="12.75">
      <c r="A129" s="63" t="s">
        <v>199</v>
      </c>
      <c r="B129" s="63" t="s">
        <v>451</v>
      </c>
      <c r="C129" s="67">
        <v>0.0056</v>
      </c>
      <c r="D129" s="67">
        <v>0.0015</v>
      </c>
      <c r="E129" s="67">
        <v>0.0023</v>
      </c>
      <c r="F129" s="67">
        <v>0.00032</v>
      </c>
      <c r="G129" s="67">
        <v>0.00022</v>
      </c>
    </row>
    <row r="130" spans="1:7" ht="12.75">
      <c r="A130" s="63" t="s">
        <v>199</v>
      </c>
      <c r="B130" s="63" t="s">
        <v>452</v>
      </c>
      <c r="C130" s="67">
        <v>6.6E-05</v>
      </c>
      <c r="D130" s="67"/>
      <c r="E130" s="67"/>
      <c r="F130" s="67">
        <v>0.00018</v>
      </c>
      <c r="G130" s="67"/>
    </row>
    <row r="131" spans="1:7" ht="12.75">
      <c r="A131" s="63" t="s">
        <v>199</v>
      </c>
      <c r="B131" s="63" t="s">
        <v>453</v>
      </c>
      <c r="C131" s="67">
        <v>7.1E-05</v>
      </c>
      <c r="D131" s="67"/>
      <c r="E131" s="67">
        <v>0.00027</v>
      </c>
      <c r="F131" s="67">
        <v>0.0003</v>
      </c>
      <c r="G131" s="67">
        <v>2.3E-05</v>
      </c>
    </row>
    <row r="132" spans="1:7" ht="12.75">
      <c r="A132" s="63" t="s">
        <v>199</v>
      </c>
      <c r="B132" s="63" t="s">
        <v>454</v>
      </c>
      <c r="C132" s="67">
        <v>0.0016</v>
      </c>
      <c r="D132" s="67">
        <v>0.0018</v>
      </c>
      <c r="E132" s="67">
        <v>0.0019</v>
      </c>
      <c r="F132" s="67">
        <v>0.0019</v>
      </c>
      <c r="G132" s="67">
        <v>0.0017</v>
      </c>
    </row>
    <row r="133" spans="1:7" ht="12.75">
      <c r="A133" s="63" t="s">
        <v>199</v>
      </c>
      <c r="B133" s="63" t="s">
        <v>455</v>
      </c>
      <c r="C133" s="67">
        <v>0.0018</v>
      </c>
      <c r="D133" s="67">
        <v>0.00051</v>
      </c>
      <c r="E133" s="67"/>
      <c r="F133" s="67"/>
      <c r="G133" s="67">
        <v>0.00011</v>
      </c>
    </row>
    <row r="134" spans="1:7" ht="12.75">
      <c r="A134" s="63" t="s">
        <v>199</v>
      </c>
      <c r="B134" s="63" t="s">
        <v>456</v>
      </c>
      <c r="C134" s="67"/>
      <c r="D134" s="67"/>
      <c r="E134" s="67"/>
      <c r="F134" s="67"/>
      <c r="G134" s="67"/>
    </row>
    <row r="135" spans="1:7" ht="12.75">
      <c r="A135" s="63" t="s">
        <v>199</v>
      </c>
      <c r="B135" s="63" t="s">
        <v>457</v>
      </c>
      <c r="C135" s="67">
        <v>0.00045</v>
      </c>
      <c r="D135" s="67">
        <v>0.00025</v>
      </c>
      <c r="E135" s="67">
        <v>0.0005</v>
      </c>
      <c r="F135" s="67">
        <v>0.0021</v>
      </c>
      <c r="G135" s="67">
        <v>0.0003</v>
      </c>
    </row>
    <row r="136" spans="1:7" ht="12.75">
      <c r="A136" s="63" t="s">
        <v>199</v>
      </c>
      <c r="B136" s="63" t="s">
        <v>458</v>
      </c>
      <c r="C136" s="67">
        <v>0.00022</v>
      </c>
      <c r="D136" s="67"/>
      <c r="E136" s="67"/>
      <c r="F136" s="67">
        <v>8.7E-05</v>
      </c>
      <c r="G136" s="67">
        <v>5.3E-05</v>
      </c>
    </row>
    <row r="137" spans="1:7" ht="12.75">
      <c r="A137" s="63" t="s">
        <v>199</v>
      </c>
      <c r="B137" s="63" t="s">
        <v>459</v>
      </c>
      <c r="C137" s="67">
        <v>0.0023</v>
      </c>
      <c r="D137" s="67">
        <v>0.0012</v>
      </c>
      <c r="E137" s="67">
        <v>0.0009</v>
      </c>
      <c r="F137" s="67">
        <v>0.0023</v>
      </c>
      <c r="G137" s="67">
        <v>0.00021</v>
      </c>
    </row>
    <row r="138" spans="1:7" ht="12.75">
      <c r="A138" s="63" t="s">
        <v>199</v>
      </c>
      <c r="B138" s="63" t="s">
        <v>460</v>
      </c>
      <c r="C138" s="67">
        <v>0.00025</v>
      </c>
      <c r="D138" s="67">
        <v>0.00033</v>
      </c>
      <c r="E138" s="67">
        <v>0.00034</v>
      </c>
      <c r="F138" s="67">
        <v>0.00029</v>
      </c>
      <c r="G138" s="67">
        <v>0.00018</v>
      </c>
    </row>
    <row r="139" spans="1:7" ht="12.75">
      <c r="A139" s="63" t="s">
        <v>199</v>
      </c>
      <c r="B139" s="63" t="s">
        <v>461</v>
      </c>
      <c r="C139" s="67">
        <v>0.00086</v>
      </c>
      <c r="D139" s="67">
        <v>0.00053</v>
      </c>
      <c r="E139" s="67">
        <v>0.0022</v>
      </c>
      <c r="F139" s="67">
        <v>0.0016</v>
      </c>
      <c r="G139" s="67">
        <v>0.00011</v>
      </c>
    </row>
    <row r="140" spans="1:7" ht="12.75">
      <c r="A140" s="63" t="s">
        <v>199</v>
      </c>
      <c r="B140" s="63" t="s">
        <v>462</v>
      </c>
      <c r="C140" s="67">
        <v>0.0017</v>
      </c>
      <c r="D140" s="67">
        <v>0.0016</v>
      </c>
      <c r="E140" s="67">
        <v>0.0005</v>
      </c>
      <c r="F140" s="67">
        <v>0.00087</v>
      </c>
      <c r="G140" s="67">
        <v>0.00073</v>
      </c>
    </row>
    <row r="141" spans="1:7" ht="12.75">
      <c r="A141" s="63" t="s">
        <v>483</v>
      </c>
      <c r="B141" s="63" t="s">
        <v>838</v>
      </c>
      <c r="C141" s="67"/>
      <c r="D141" s="67"/>
      <c r="E141" s="67"/>
      <c r="F141" s="67"/>
      <c r="G141" s="67"/>
    </row>
    <row r="142" spans="1:7" ht="12.75">
      <c r="A142" s="63" t="s">
        <v>483</v>
      </c>
      <c r="B142" s="63" t="s">
        <v>839</v>
      </c>
      <c r="C142" s="67"/>
      <c r="D142" s="67"/>
      <c r="E142" s="67"/>
      <c r="F142" s="67"/>
      <c r="G142" s="67"/>
    </row>
    <row r="143" spans="1:7" ht="12.75">
      <c r="A143" s="63" t="s">
        <v>483</v>
      </c>
      <c r="B143" s="63" t="s">
        <v>840</v>
      </c>
      <c r="C143" s="67"/>
      <c r="D143" s="67"/>
      <c r="E143" s="67"/>
      <c r="F143" s="67"/>
      <c r="G143" s="67"/>
    </row>
    <row r="144" spans="1:7" ht="12.75">
      <c r="A144" s="63" t="s">
        <v>483</v>
      </c>
      <c r="B144" s="63" t="s">
        <v>841</v>
      </c>
      <c r="C144" s="67"/>
      <c r="D144" s="67"/>
      <c r="E144" s="67"/>
      <c r="F144" s="67"/>
      <c r="G144" s="67"/>
    </row>
    <row r="145" spans="1:7" ht="12.75">
      <c r="A145" s="63" t="s">
        <v>483</v>
      </c>
      <c r="B145" s="63" t="s">
        <v>842</v>
      </c>
      <c r="C145" s="67"/>
      <c r="D145" s="67"/>
      <c r="E145" s="67"/>
      <c r="F145" s="67"/>
      <c r="G145" s="67"/>
    </row>
    <row r="146" spans="1:7" ht="12.75">
      <c r="A146" s="63" t="s">
        <v>483</v>
      </c>
      <c r="B146" s="63" t="s">
        <v>843</v>
      </c>
      <c r="C146" s="67"/>
      <c r="D146" s="67"/>
      <c r="E146" s="67"/>
      <c r="F146" s="67"/>
      <c r="G146" s="67"/>
    </row>
    <row r="147" spans="1:7" ht="12.75">
      <c r="A147" s="63" t="s">
        <v>483</v>
      </c>
      <c r="B147" s="63" t="s">
        <v>844</v>
      </c>
      <c r="C147" s="67"/>
      <c r="D147" s="67"/>
      <c r="E147" s="67"/>
      <c r="F147" s="67"/>
      <c r="G147" s="67"/>
    </row>
    <row r="148" spans="1:7" ht="12.75">
      <c r="A148" s="63" t="s">
        <v>483</v>
      </c>
      <c r="B148" s="63" t="s">
        <v>536</v>
      </c>
      <c r="C148" s="67"/>
      <c r="D148" s="67"/>
      <c r="E148" s="67"/>
      <c r="F148" s="67"/>
      <c r="G148" s="67"/>
    </row>
    <row r="149" spans="1:7" ht="12.75">
      <c r="A149" s="63" t="s">
        <v>203</v>
      </c>
      <c r="B149" s="63" t="s">
        <v>561</v>
      </c>
      <c r="C149" s="67"/>
      <c r="D149" s="67"/>
      <c r="E149" s="67">
        <v>0.012</v>
      </c>
      <c r="F149" s="67">
        <v>0.001</v>
      </c>
      <c r="G149" s="67">
        <v>0.001</v>
      </c>
    </row>
    <row r="150" spans="1:7" ht="12.75">
      <c r="A150" s="63" t="s">
        <v>204</v>
      </c>
      <c r="B150" s="63" t="s">
        <v>1101</v>
      </c>
      <c r="C150" s="67"/>
      <c r="D150" s="67"/>
      <c r="E150" s="67"/>
      <c r="F150" s="67"/>
      <c r="G150" s="67"/>
    </row>
    <row r="151" spans="1:7" ht="12.75">
      <c r="A151" s="63" t="s">
        <v>1117</v>
      </c>
      <c r="B151" s="63" t="s">
        <v>845</v>
      </c>
      <c r="C151" s="67"/>
      <c r="D151" s="67"/>
      <c r="E151" s="67"/>
      <c r="F151" s="67"/>
      <c r="G151" s="67"/>
    </row>
    <row r="152" spans="1:7" ht="12.75">
      <c r="A152" s="63" t="s">
        <v>1117</v>
      </c>
      <c r="B152" s="63" t="s">
        <v>846</v>
      </c>
      <c r="C152" s="67"/>
      <c r="D152" s="67"/>
      <c r="E152" s="67"/>
      <c r="F152" s="67"/>
      <c r="G152" s="67"/>
    </row>
    <row r="153" spans="1:7" ht="12.75">
      <c r="A153" s="63" t="s">
        <v>1117</v>
      </c>
      <c r="B153" s="63" t="s">
        <v>847</v>
      </c>
      <c r="C153" s="67"/>
      <c r="D153" s="67"/>
      <c r="E153" s="67"/>
      <c r="F153" s="67"/>
      <c r="G153" s="67"/>
    </row>
    <row r="154" spans="1:7" ht="12.75">
      <c r="A154" s="63" t="s">
        <v>170</v>
      </c>
      <c r="B154" s="63" t="s">
        <v>1104</v>
      </c>
      <c r="C154" s="67">
        <v>0.00057</v>
      </c>
      <c r="D154" s="67">
        <v>1.7E-05</v>
      </c>
      <c r="E154" s="67">
        <v>0.00106</v>
      </c>
      <c r="F154" s="67">
        <v>0.00283</v>
      </c>
      <c r="G154" s="67">
        <v>0.000756</v>
      </c>
    </row>
    <row r="155" spans="1:7" ht="12.75">
      <c r="A155" s="63" t="s">
        <v>603</v>
      </c>
      <c r="B155" s="63" t="s">
        <v>848</v>
      </c>
      <c r="C155" s="67"/>
      <c r="D155" s="67"/>
      <c r="E155" s="67"/>
      <c r="F155" s="67"/>
      <c r="G155" s="67"/>
    </row>
    <row r="156" spans="1:7" ht="12.75">
      <c r="A156" s="63" t="s">
        <v>138</v>
      </c>
      <c r="B156" s="63" t="s">
        <v>849</v>
      </c>
      <c r="C156" s="67">
        <v>0.00145</v>
      </c>
      <c r="D156" s="67">
        <v>0.00757</v>
      </c>
      <c r="E156" s="67">
        <v>0.00531</v>
      </c>
      <c r="F156" s="67">
        <v>0.00177</v>
      </c>
      <c r="G156" s="67">
        <v>0.000962</v>
      </c>
    </row>
    <row r="157" spans="1:7" ht="12.75">
      <c r="A157" s="63" t="s">
        <v>138</v>
      </c>
      <c r="B157" s="63" t="s">
        <v>850</v>
      </c>
      <c r="C157" s="67">
        <f>0.00832+0.00701</f>
        <v>0.01533</v>
      </c>
      <c r="D157" s="67">
        <v>0.02758</v>
      </c>
      <c r="E157" s="67">
        <v>0.00514</v>
      </c>
      <c r="F157" s="67">
        <f>0.00923+0.00387</f>
        <v>0.0131</v>
      </c>
      <c r="G157" s="67">
        <f>0.00866+0.00945</f>
        <v>0.01811</v>
      </c>
    </row>
    <row r="158" spans="1:7" ht="12.75">
      <c r="A158" s="63" t="s">
        <v>138</v>
      </c>
      <c r="B158" s="63" t="s">
        <v>611</v>
      </c>
      <c r="C158" s="67">
        <v>0.00226</v>
      </c>
      <c r="D158" s="67">
        <v>0.00125</v>
      </c>
      <c r="E158" s="67">
        <v>0.00228</v>
      </c>
      <c r="F158" s="67">
        <v>0.00161</v>
      </c>
      <c r="G158" s="67">
        <v>0.0085</v>
      </c>
    </row>
    <row r="159" spans="1:7" ht="12.75">
      <c r="A159" s="63" t="s">
        <v>138</v>
      </c>
      <c r="B159" s="63" t="s">
        <v>612</v>
      </c>
      <c r="C159" s="67">
        <v>0.00263</v>
      </c>
      <c r="D159" s="67">
        <v>0.00808</v>
      </c>
      <c r="E159" s="67">
        <v>0.00078</v>
      </c>
      <c r="F159" s="67">
        <v>0.000279</v>
      </c>
      <c r="G159" s="67">
        <v>0.00211</v>
      </c>
    </row>
    <row r="160" spans="1:7" ht="12.75">
      <c r="A160" s="63" t="s">
        <v>138</v>
      </c>
      <c r="B160" s="63" t="s">
        <v>613</v>
      </c>
      <c r="C160" s="67">
        <v>0.000127</v>
      </c>
      <c r="D160" s="67">
        <v>0.0519</v>
      </c>
      <c r="E160" s="67">
        <v>0.0424</v>
      </c>
      <c r="F160" s="67">
        <v>0.00258</v>
      </c>
      <c r="G160" s="67">
        <v>0.0272</v>
      </c>
    </row>
    <row r="161" spans="1:7" ht="12.75">
      <c r="A161" s="63" t="s">
        <v>116</v>
      </c>
      <c r="B161" s="63" t="s">
        <v>851</v>
      </c>
      <c r="C161" s="67">
        <f>0.000424+0.000813+0.00127</f>
        <v>0.002507</v>
      </c>
      <c r="D161" s="67">
        <f>0.187+0.000799+0.00239</f>
        <v>0.190189</v>
      </c>
      <c r="E161" s="67">
        <f>0.000686+0.000807+0.000793</f>
        <v>0.002286</v>
      </c>
      <c r="F161" s="67">
        <f>0.000205+0.000113+0.000231</f>
        <v>0.000549</v>
      </c>
      <c r="G161" s="67">
        <f>0.000813+0.0023+0.00166</f>
        <v>0.0047729999999999995</v>
      </c>
    </row>
    <row r="162" spans="1:7" ht="12.75">
      <c r="A162" s="63" t="s">
        <v>142</v>
      </c>
      <c r="B162" s="63" t="s">
        <v>852</v>
      </c>
      <c r="C162" s="67">
        <v>0.0023</v>
      </c>
      <c r="D162" s="67">
        <v>0.0032</v>
      </c>
      <c r="E162" s="67">
        <v>0.0004</v>
      </c>
      <c r="F162" s="67">
        <v>0.0015</v>
      </c>
      <c r="G162" s="67">
        <v>0.0009</v>
      </c>
    </row>
    <row r="163" spans="1:7" ht="12.75">
      <c r="A163" s="63" t="s">
        <v>142</v>
      </c>
      <c r="B163" s="63" t="s">
        <v>630</v>
      </c>
      <c r="C163" s="67">
        <v>0.00045</v>
      </c>
      <c r="D163" s="67">
        <v>0.00027</v>
      </c>
      <c r="E163" s="67">
        <v>0.00017</v>
      </c>
      <c r="F163" s="67">
        <v>0.00025</v>
      </c>
      <c r="G163" s="67">
        <v>0.00015</v>
      </c>
    </row>
    <row r="164" spans="1:7" ht="12.75">
      <c r="A164" s="63" t="s">
        <v>645</v>
      </c>
      <c r="B164" s="63" t="s">
        <v>662</v>
      </c>
      <c r="C164" s="67"/>
      <c r="D164" s="67"/>
      <c r="E164" s="67"/>
      <c r="F164" s="67"/>
      <c r="G164" s="67"/>
    </row>
    <row r="165" spans="1:7" ht="12.75">
      <c r="A165" s="63" t="s">
        <v>663</v>
      </c>
      <c r="B165" s="63" t="s">
        <v>853</v>
      </c>
      <c r="C165" s="67"/>
      <c r="D165" s="64">
        <v>0.001</v>
      </c>
      <c r="E165" s="64">
        <v>0.0003</v>
      </c>
      <c r="F165" s="64">
        <v>0</v>
      </c>
      <c r="G165" s="64">
        <v>0</v>
      </c>
    </row>
    <row r="166" spans="1:7" ht="12.75">
      <c r="A166" s="63" t="s">
        <v>663</v>
      </c>
      <c r="B166" s="63" t="s">
        <v>854</v>
      </c>
      <c r="C166" s="67"/>
      <c r="D166" s="64">
        <v>0.33</v>
      </c>
      <c r="E166" s="64">
        <v>0.015</v>
      </c>
      <c r="F166" s="64">
        <v>0.011</v>
      </c>
      <c r="G166" s="64">
        <v>0.28</v>
      </c>
    </row>
    <row r="167" spans="1:7" ht="12.75">
      <c r="A167" s="63" t="s">
        <v>663</v>
      </c>
      <c r="B167" s="63" t="s">
        <v>855</v>
      </c>
      <c r="C167" s="67"/>
      <c r="D167" s="64">
        <v>0.0004</v>
      </c>
      <c r="E167" s="64">
        <v>0.001</v>
      </c>
      <c r="F167" s="64">
        <v>0.002</v>
      </c>
      <c r="G167" s="64">
        <v>0.0002</v>
      </c>
    </row>
    <row r="168" spans="1:7" ht="12.75">
      <c r="A168" s="63" t="s">
        <v>663</v>
      </c>
      <c r="B168" s="63" t="s">
        <v>856</v>
      </c>
      <c r="C168" s="67"/>
      <c r="D168" s="64">
        <v>0.0005</v>
      </c>
      <c r="E168" s="64">
        <v>0.0002</v>
      </c>
      <c r="F168" s="64">
        <v>0.0001</v>
      </c>
      <c r="G168" s="64">
        <v>0.0001</v>
      </c>
    </row>
    <row r="169" spans="1:7" ht="12.75">
      <c r="A169" s="63" t="s">
        <v>663</v>
      </c>
      <c r="B169" s="63" t="s">
        <v>707</v>
      </c>
      <c r="C169" s="67"/>
      <c r="D169" s="64">
        <v>0.025</v>
      </c>
      <c r="E169" s="64">
        <v>0.021</v>
      </c>
      <c r="F169" s="64">
        <v>0.013</v>
      </c>
      <c r="G169" s="64">
        <v>0.013</v>
      </c>
    </row>
    <row r="170" spans="1:7" ht="12.75">
      <c r="A170" s="63" t="s">
        <v>663</v>
      </c>
      <c r="B170" s="63" t="s">
        <v>857</v>
      </c>
      <c r="C170" s="67"/>
      <c r="D170" s="64">
        <v>0</v>
      </c>
      <c r="E170" s="64">
        <v>0</v>
      </c>
      <c r="F170" s="64">
        <v>0</v>
      </c>
      <c r="G170" s="64">
        <v>0</v>
      </c>
    </row>
    <row r="171" spans="1:7" ht="12.75">
      <c r="A171" s="63" t="s">
        <v>663</v>
      </c>
      <c r="B171" s="63" t="s">
        <v>858</v>
      </c>
      <c r="C171" s="67"/>
      <c r="D171" s="64">
        <v>0</v>
      </c>
      <c r="E171" s="64">
        <v>0.0007</v>
      </c>
      <c r="F171" s="64">
        <v>0</v>
      </c>
      <c r="G171" s="64">
        <v>0</v>
      </c>
    </row>
    <row r="172" spans="1:7" ht="12.75">
      <c r="A172" s="63" t="s">
        <v>663</v>
      </c>
      <c r="B172" s="63" t="s">
        <v>859</v>
      </c>
      <c r="C172" s="67"/>
      <c r="D172" s="64">
        <v>0</v>
      </c>
      <c r="E172" s="64">
        <v>0</v>
      </c>
      <c r="F172" s="64">
        <v>0</v>
      </c>
      <c r="G172" s="64">
        <v>0.0004</v>
      </c>
    </row>
    <row r="173" spans="1:7" ht="12.75">
      <c r="A173" s="63" t="s">
        <v>663</v>
      </c>
      <c r="B173" s="63" t="s">
        <v>714</v>
      </c>
      <c r="C173" s="67"/>
      <c r="D173" s="64">
        <v>0.0003</v>
      </c>
      <c r="E173" s="64">
        <v>7E-05</v>
      </c>
      <c r="F173" s="64">
        <v>1E-05</v>
      </c>
      <c r="G173" s="64">
        <v>4E-05</v>
      </c>
    </row>
    <row r="174" spans="1:7" ht="12.75">
      <c r="A174" s="63" t="s">
        <v>663</v>
      </c>
      <c r="B174" s="63" t="s">
        <v>715</v>
      </c>
      <c r="C174" s="67"/>
      <c r="D174" s="64">
        <v>1E-05</v>
      </c>
      <c r="E174" s="64">
        <v>0.0002</v>
      </c>
      <c r="F174" s="64">
        <v>3E-05</v>
      </c>
      <c r="G174" s="64">
        <v>0.23</v>
      </c>
    </row>
    <row r="175" spans="1:7" ht="12.75">
      <c r="A175" s="63" t="s">
        <v>663</v>
      </c>
      <c r="B175" s="63" t="s">
        <v>860</v>
      </c>
      <c r="C175" s="67"/>
      <c r="D175" s="64">
        <v>0.02868</v>
      </c>
      <c r="E175" s="64">
        <v>0.019</v>
      </c>
      <c r="F175" s="64">
        <v>0.009</v>
      </c>
      <c r="G175" s="64">
        <v>0.034</v>
      </c>
    </row>
    <row r="176" spans="1:7" ht="12.75">
      <c r="A176" s="63" t="s">
        <v>663</v>
      </c>
      <c r="B176" s="63" t="s">
        <v>861</v>
      </c>
      <c r="C176" s="67"/>
      <c r="D176" s="64">
        <v>2E-05</v>
      </c>
      <c r="E176" s="64">
        <v>0.0006</v>
      </c>
      <c r="F176" s="64">
        <v>0.005</v>
      </c>
      <c r="G176" s="64">
        <v>0.004</v>
      </c>
    </row>
    <row r="177" spans="1:7" ht="12.75">
      <c r="A177" s="63" t="s">
        <v>663</v>
      </c>
      <c r="B177" s="63" t="s">
        <v>862</v>
      </c>
      <c r="C177" s="67"/>
      <c r="D177" s="64">
        <v>0.0004</v>
      </c>
      <c r="E177" s="64">
        <v>5E-05</v>
      </c>
      <c r="F177" s="64">
        <v>0.0006</v>
      </c>
      <c r="G177" s="64">
        <v>0.001</v>
      </c>
    </row>
    <row r="178" spans="1:7" ht="12.75">
      <c r="A178" s="63" t="s">
        <v>663</v>
      </c>
      <c r="B178" s="63" t="s">
        <v>722</v>
      </c>
      <c r="C178" s="67"/>
      <c r="D178" s="64">
        <v>0.0006</v>
      </c>
      <c r="E178" s="64">
        <v>0.0004</v>
      </c>
      <c r="F178" s="64">
        <v>0.0003</v>
      </c>
      <c r="G178" s="64">
        <v>0.0003</v>
      </c>
    </row>
    <row r="179" spans="1:7" ht="12.75">
      <c r="A179" s="63" t="s">
        <v>663</v>
      </c>
      <c r="B179" s="63" t="s">
        <v>723</v>
      </c>
      <c r="C179" s="67"/>
      <c r="D179" s="102">
        <v>5.8E-07</v>
      </c>
      <c r="E179" s="64">
        <v>0.0005</v>
      </c>
      <c r="F179" s="64">
        <v>0.0003</v>
      </c>
      <c r="G179" s="64">
        <v>0.0004</v>
      </c>
    </row>
    <row r="180" spans="1:7" ht="12.75">
      <c r="A180" s="63" t="s">
        <v>663</v>
      </c>
      <c r="B180" s="63" t="s">
        <v>863</v>
      </c>
      <c r="C180" s="67"/>
      <c r="D180" s="64">
        <v>0.16</v>
      </c>
      <c r="E180" s="64">
        <v>4.38</v>
      </c>
      <c r="F180" s="64">
        <v>2.98</v>
      </c>
      <c r="G180" s="64">
        <v>3.23</v>
      </c>
    </row>
    <row r="181" spans="1:7" ht="12.75">
      <c r="A181" s="63" t="s">
        <v>663</v>
      </c>
      <c r="B181" s="63" t="s">
        <v>726</v>
      </c>
      <c r="C181" s="67"/>
      <c r="D181" s="64">
        <v>0</v>
      </c>
      <c r="E181" s="64">
        <v>0</v>
      </c>
      <c r="F181" s="64">
        <v>0.0002</v>
      </c>
      <c r="G181" s="64">
        <v>0</v>
      </c>
    </row>
    <row r="182" spans="1:7" ht="12.75">
      <c r="A182" s="63" t="s">
        <v>663</v>
      </c>
      <c r="B182" s="63" t="s">
        <v>864</v>
      </c>
      <c r="C182" s="67"/>
      <c r="D182" s="64">
        <v>0.01</v>
      </c>
      <c r="E182" s="102">
        <v>5.9E-06</v>
      </c>
      <c r="F182" s="64">
        <v>0.0002</v>
      </c>
      <c r="G182" s="64">
        <v>0.0001</v>
      </c>
    </row>
    <row r="183" spans="1:7" ht="12.75">
      <c r="A183" s="63" t="s">
        <v>663</v>
      </c>
      <c r="B183" s="63" t="s">
        <v>865</v>
      </c>
      <c r="C183" s="67"/>
      <c r="D183" s="64">
        <v>0.008</v>
      </c>
      <c r="E183" s="64">
        <v>0.0008</v>
      </c>
      <c r="F183" s="64">
        <v>0.038</v>
      </c>
      <c r="G183" s="64">
        <v>0.003</v>
      </c>
    </row>
    <row r="184" spans="1:7" ht="12.75">
      <c r="A184" s="63" t="s">
        <v>663</v>
      </c>
      <c r="B184" s="63" t="s">
        <v>866</v>
      </c>
      <c r="C184" s="67"/>
      <c r="D184" s="64">
        <v>0.005</v>
      </c>
      <c r="E184" s="102">
        <v>6.8E-06</v>
      </c>
      <c r="F184" s="64">
        <v>0.001</v>
      </c>
      <c r="G184" s="64">
        <v>0.0007</v>
      </c>
    </row>
    <row r="185" spans="1:7" ht="12.75">
      <c r="A185" s="63" t="s">
        <v>663</v>
      </c>
      <c r="B185" s="63" t="s">
        <v>867</v>
      </c>
      <c r="C185" s="67"/>
      <c r="D185" s="64">
        <v>0.001</v>
      </c>
      <c r="E185" s="64">
        <v>0.0004</v>
      </c>
      <c r="F185" s="64">
        <v>0.0003</v>
      </c>
      <c r="G185" s="102">
        <v>8.5E-10</v>
      </c>
    </row>
    <row r="186" spans="1:7" ht="12.75">
      <c r="A186" s="63" t="s">
        <v>663</v>
      </c>
      <c r="B186" s="63" t="s">
        <v>736</v>
      </c>
      <c r="C186" s="67"/>
      <c r="D186" s="64">
        <v>0.002</v>
      </c>
      <c r="E186" s="64">
        <v>0.0006</v>
      </c>
      <c r="F186" s="64">
        <v>0.002</v>
      </c>
      <c r="G186" s="64">
        <v>0.007</v>
      </c>
    </row>
    <row r="187" spans="1:7" ht="12.75">
      <c r="A187" s="63" t="s">
        <v>663</v>
      </c>
      <c r="B187" s="63" t="s">
        <v>868</v>
      </c>
      <c r="C187" s="67"/>
      <c r="D187" s="64">
        <v>0.049</v>
      </c>
      <c r="E187" s="64">
        <v>0.067</v>
      </c>
      <c r="F187" s="64">
        <v>0.059</v>
      </c>
      <c r="G187" s="64">
        <v>0.048</v>
      </c>
    </row>
    <row r="188" spans="1:7" ht="12.75">
      <c r="A188" s="63" t="s">
        <v>663</v>
      </c>
      <c r="B188" s="63" t="s">
        <v>869</v>
      </c>
      <c r="C188" s="67"/>
      <c r="D188" s="64">
        <v>5E-05</v>
      </c>
      <c r="E188" s="64">
        <v>0.002</v>
      </c>
      <c r="F188" s="64">
        <v>0.058</v>
      </c>
      <c r="G188" s="64">
        <v>0.0005</v>
      </c>
    </row>
    <row r="189" spans="1:7" ht="12.75">
      <c r="A189" s="63" t="s">
        <v>663</v>
      </c>
      <c r="B189" s="63" t="s">
        <v>870</v>
      </c>
      <c r="C189" s="67"/>
      <c r="D189" s="64">
        <v>0.022</v>
      </c>
      <c r="E189" s="64">
        <v>0.001</v>
      </c>
      <c r="F189" s="64">
        <v>0.0008</v>
      </c>
      <c r="G189" s="64">
        <v>0.0003</v>
      </c>
    </row>
    <row r="190" spans="1:7" ht="12.75">
      <c r="A190" s="63" t="s">
        <v>663</v>
      </c>
      <c r="B190" s="63" t="s">
        <v>744</v>
      </c>
      <c r="C190" s="67"/>
      <c r="D190" s="64">
        <v>0.0001</v>
      </c>
      <c r="E190" s="64">
        <v>0.0001</v>
      </c>
      <c r="F190" s="64">
        <v>0</v>
      </c>
      <c r="G190" s="64">
        <v>6E-05</v>
      </c>
    </row>
    <row r="191" spans="1:7" ht="12.75">
      <c r="A191" s="63" t="s">
        <v>663</v>
      </c>
      <c r="B191" s="63" t="s">
        <v>871</v>
      </c>
      <c r="C191" s="67"/>
      <c r="D191" s="64">
        <v>0.005</v>
      </c>
      <c r="E191" s="64">
        <v>0.025</v>
      </c>
      <c r="F191" s="64">
        <v>0.091</v>
      </c>
      <c r="G191" s="64">
        <v>0.026</v>
      </c>
    </row>
    <row r="192" spans="1:7" ht="12.75">
      <c r="A192" s="63" t="s">
        <v>663</v>
      </c>
      <c r="B192" s="63" t="s">
        <v>872</v>
      </c>
      <c r="C192" s="67"/>
      <c r="D192" s="64">
        <v>0.058</v>
      </c>
      <c r="E192" s="64">
        <v>0.02</v>
      </c>
      <c r="F192" s="64">
        <v>0.066</v>
      </c>
      <c r="G192" s="64">
        <v>0.012</v>
      </c>
    </row>
    <row r="193" spans="1:7" ht="12.75">
      <c r="A193" s="63" t="s">
        <v>663</v>
      </c>
      <c r="B193" s="63" t="s">
        <v>749</v>
      </c>
      <c r="C193" s="67"/>
      <c r="D193" s="64">
        <v>0.004</v>
      </c>
      <c r="E193" s="64">
        <v>0.0003</v>
      </c>
      <c r="F193" s="64">
        <v>0.0003</v>
      </c>
      <c r="G193" s="64">
        <v>0.0004</v>
      </c>
    </row>
    <row r="194" spans="1:7" ht="12.75">
      <c r="A194" s="63" t="s">
        <v>663</v>
      </c>
      <c r="B194" s="63" t="s">
        <v>873</v>
      </c>
      <c r="C194" s="67"/>
      <c r="D194" s="64">
        <v>0.004</v>
      </c>
      <c r="E194" s="64">
        <v>0.0004</v>
      </c>
      <c r="F194" s="64">
        <v>0.0004</v>
      </c>
      <c r="G194" s="64">
        <v>0.0002</v>
      </c>
    </row>
    <row r="195" spans="1:7" ht="12.75">
      <c r="A195" s="63" t="s">
        <v>663</v>
      </c>
      <c r="B195" s="63" t="s">
        <v>752</v>
      </c>
      <c r="C195" s="67"/>
      <c r="D195" s="64">
        <v>0.0003</v>
      </c>
      <c r="E195" s="64">
        <v>0.002</v>
      </c>
      <c r="F195" s="64">
        <v>0.004</v>
      </c>
      <c r="G195" s="64">
        <v>0.002</v>
      </c>
    </row>
    <row r="196" spans="1:7" ht="12.75">
      <c r="A196" s="63" t="s">
        <v>663</v>
      </c>
      <c r="B196" s="63" t="s">
        <v>874</v>
      </c>
      <c r="C196" s="67"/>
      <c r="D196" s="64">
        <v>0.14</v>
      </c>
      <c r="E196" s="64">
        <v>0.018</v>
      </c>
      <c r="F196" s="64">
        <v>0.051</v>
      </c>
      <c r="G196" s="64">
        <v>0.16</v>
      </c>
    </row>
    <row r="197" spans="1:7" ht="12.75">
      <c r="A197" s="63" t="s">
        <v>663</v>
      </c>
      <c r="B197" s="63" t="s">
        <v>875</v>
      </c>
      <c r="C197" s="67"/>
      <c r="D197" s="64">
        <v>0.002</v>
      </c>
      <c r="E197" s="64">
        <v>0.016</v>
      </c>
      <c r="F197" s="64">
        <v>0.002</v>
      </c>
      <c r="G197" s="64">
        <v>0.008</v>
      </c>
    </row>
    <row r="198" spans="1:7" ht="12.75">
      <c r="A198" s="63" t="s">
        <v>663</v>
      </c>
      <c r="B198" s="63" t="s">
        <v>876</v>
      </c>
      <c r="C198" s="67"/>
      <c r="D198" s="64">
        <v>0.001</v>
      </c>
      <c r="E198" s="64">
        <v>0.001</v>
      </c>
      <c r="F198" s="64">
        <v>0.002</v>
      </c>
      <c r="G198" s="64">
        <v>0.0008</v>
      </c>
    </row>
    <row r="199" spans="1:7" ht="12.75">
      <c r="A199" s="63" t="s">
        <v>663</v>
      </c>
      <c r="B199" s="63" t="s">
        <v>759</v>
      </c>
      <c r="C199" s="67"/>
      <c r="D199" s="64">
        <v>0.004</v>
      </c>
      <c r="E199" s="102">
        <v>3.8E-06</v>
      </c>
      <c r="F199" s="64">
        <v>0.0003</v>
      </c>
      <c r="G199" s="102">
        <v>0</v>
      </c>
    </row>
    <row r="200" spans="1:7" ht="12.75">
      <c r="A200" s="63" t="s">
        <v>663</v>
      </c>
      <c r="B200" s="63" t="s">
        <v>877</v>
      </c>
      <c r="C200" s="67"/>
      <c r="D200" s="64">
        <v>0</v>
      </c>
      <c r="E200" s="64">
        <v>0.003</v>
      </c>
      <c r="F200" s="64">
        <v>0</v>
      </c>
      <c r="G200" s="64">
        <v>0</v>
      </c>
    </row>
    <row r="201" spans="1:7" ht="12.75">
      <c r="A201" s="63" t="s">
        <v>663</v>
      </c>
      <c r="B201" s="63" t="s">
        <v>762</v>
      </c>
      <c r="C201" s="67"/>
      <c r="D201" s="64">
        <v>0.0001</v>
      </c>
      <c r="E201" s="64">
        <v>0.003</v>
      </c>
      <c r="F201" s="64">
        <v>0.0007</v>
      </c>
      <c r="G201" s="102">
        <v>9.8E-06</v>
      </c>
    </row>
    <row r="202" spans="1:7" ht="12.75">
      <c r="A202" s="63" t="s">
        <v>663</v>
      </c>
      <c r="B202" s="63" t="s">
        <v>878</v>
      </c>
      <c r="C202" s="67"/>
      <c r="D202" s="64">
        <v>0.005</v>
      </c>
      <c r="E202" s="64">
        <v>0.0003</v>
      </c>
      <c r="F202" s="64">
        <v>0.0008</v>
      </c>
      <c r="G202" s="64">
        <v>0.0006</v>
      </c>
    </row>
    <row r="203" spans="1:7" ht="12.75">
      <c r="A203" s="63" t="s">
        <v>663</v>
      </c>
      <c r="B203" s="63" t="s">
        <v>765</v>
      </c>
      <c r="C203" s="67"/>
      <c r="D203" s="64">
        <v>0.0006</v>
      </c>
      <c r="E203" s="64">
        <v>0.002</v>
      </c>
      <c r="F203" s="64">
        <v>3E-05</v>
      </c>
      <c r="G203" s="64">
        <v>0.001</v>
      </c>
    </row>
    <row r="204" spans="1:7" ht="12.75">
      <c r="A204" s="63" t="s">
        <v>663</v>
      </c>
      <c r="B204" s="63" t="s">
        <v>766</v>
      </c>
      <c r="C204" s="67"/>
      <c r="D204" s="64">
        <v>0.0002</v>
      </c>
      <c r="E204" s="64">
        <v>0.001</v>
      </c>
      <c r="F204" s="64">
        <v>0</v>
      </c>
      <c r="G204" s="64">
        <v>0.001</v>
      </c>
    </row>
    <row r="205" spans="1:7" ht="12.75">
      <c r="A205" s="65" t="s">
        <v>663</v>
      </c>
      <c r="B205" s="65" t="s">
        <v>767</v>
      </c>
      <c r="C205" s="68"/>
      <c r="D205" s="66">
        <v>0.0039</v>
      </c>
      <c r="E205" s="66">
        <v>9E-05</v>
      </c>
      <c r="F205" s="66">
        <v>0</v>
      </c>
      <c r="G205" s="66">
        <v>0.0005</v>
      </c>
    </row>
    <row r="206" spans="1:7" ht="12.75">
      <c r="A206" s="166" t="s">
        <v>352</v>
      </c>
      <c r="B206" s="167"/>
      <c r="C206" s="167"/>
      <c r="D206" s="167"/>
      <c r="E206" s="167"/>
      <c r="F206" s="167"/>
      <c r="G206" s="167"/>
    </row>
    <row r="207" spans="1:7" ht="12.75">
      <c r="A207" s="61" t="s">
        <v>79</v>
      </c>
      <c r="B207" s="61" t="s">
        <v>351</v>
      </c>
      <c r="C207" s="69"/>
      <c r="D207" s="69"/>
      <c r="E207" s="69"/>
      <c r="F207" s="69"/>
      <c r="G207" s="69"/>
    </row>
    <row r="208" spans="1:7" ht="12.75">
      <c r="A208" s="63" t="s">
        <v>364</v>
      </c>
      <c r="B208" s="63" t="s">
        <v>879</v>
      </c>
      <c r="C208" s="67">
        <v>1.16</v>
      </c>
      <c r="D208" s="67">
        <v>1.305</v>
      </c>
      <c r="E208" s="67">
        <v>1.24</v>
      </c>
      <c r="F208" s="67">
        <v>1.56</v>
      </c>
      <c r="G208" s="67">
        <v>1.71</v>
      </c>
    </row>
    <row r="209" spans="1:7" ht="12.75">
      <c r="A209" s="63" t="s">
        <v>880</v>
      </c>
      <c r="B209" s="63" t="s">
        <v>881</v>
      </c>
      <c r="C209" s="64">
        <v>0.079</v>
      </c>
      <c r="D209" s="64">
        <v>0.084</v>
      </c>
      <c r="E209" s="64">
        <v>0.064</v>
      </c>
      <c r="F209" s="64">
        <v>0.074</v>
      </c>
      <c r="G209" s="64">
        <v>0.055</v>
      </c>
    </row>
    <row r="210" spans="1:7" ht="12.75">
      <c r="A210" s="63" t="s">
        <v>880</v>
      </c>
      <c r="B210" s="63" t="s">
        <v>882</v>
      </c>
      <c r="C210" s="67"/>
      <c r="D210" s="67"/>
      <c r="E210" s="67"/>
      <c r="F210" s="67"/>
      <c r="G210" s="64">
        <v>0.002</v>
      </c>
    </row>
    <row r="211" spans="1:7" ht="12.75">
      <c r="A211" s="63" t="s">
        <v>109</v>
      </c>
      <c r="B211" s="63" t="s">
        <v>883</v>
      </c>
      <c r="C211" s="67">
        <f>0.012+0.061</f>
        <v>0.073</v>
      </c>
      <c r="D211" s="67">
        <f>0.0079+0.019</f>
        <v>0.0269</v>
      </c>
      <c r="E211" s="67">
        <f>0.043+0.018</f>
        <v>0.061</v>
      </c>
      <c r="F211" s="67">
        <f>0.01+0.031</f>
        <v>0.041</v>
      </c>
      <c r="G211" s="67">
        <f>0.043+0.024</f>
        <v>0.067</v>
      </c>
    </row>
    <row r="212" spans="1:7" ht="12.75">
      <c r="A212" s="63" t="s">
        <v>463</v>
      </c>
      <c r="B212" s="63" t="s">
        <v>884</v>
      </c>
      <c r="C212" s="64">
        <v>0.287</v>
      </c>
      <c r="D212" s="64">
        <v>0.33</v>
      </c>
      <c r="E212" s="64">
        <v>0.261</v>
      </c>
      <c r="F212" s="64">
        <v>0.528</v>
      </c>
      <c r="G212" s="64">
        <v>0.227</v>
      </c>
    </row>
    <row r="213" spans="1:7" ht="12.75">
      <c r="A213" s="63" t="s">
        <v>798</v>
      </c>
      <c r="B213" s="63" t="s">
        <v>885</v>
      </c>
      <c r="C213" s="64">
        <v>0.34</v>
      </c>
      <c r="D213" s="64">
        <v>0.33</v>
      </c>
      <c r="E213" s="64">
        <v>0.33</v>
      </c>
      <c r="F213" s="64">
        <v>0.33</v>
      </c>
      <c r="G213" s="67"/>
    </row>
    <row r="214" spans="1:7" ht="12.75">
      <c r="A214" s="63" t="s">
        <v>798</v>
      </c>
      <c r="B214" s="63" t="s">
        <v>886</v>
      </c>
      <c r="C214" s="64">
        <v>0.097</v>
      </c>
      <c r="D214" s="64">
        <v>0.069</v>
      </c>
      <c r="E214" s="64">
        <v>0.11</v>
      </c>
      <c r="F214" s="67"/>
      <c r="G214" s="67"/>
    </row>
    <row r="215" spans="1:7" ht="12.75">
      <c r="A215" s="63" t="s">
        <v>798</v>
      </c>
      <c r="B215" s="63" t="s">
        <v>887</v>
      </c>
      <c r="C215" s="64">
        <v>0.044</v>
      </c>
      <c r="D215" s="64">
        <v>0.16</v>
      </c>
      <c r="E215" s="64">
        <v>0.84</v>
      </c>
      <c r="F215" s="64">
        <v>0.81</v>
      </c>
      <c r="G215" s="67"/>
    </row>
    <row r="216" spans="1:7" ht="12.75">
      <c r="A216" s="63" t="s">
        <v>798</v>
      </c>
      <c r="B216" s="63" t="s">
        <v>888</v>
      </c>
      <c r="C216" s="64">
        <v>1.04</v>
      </c>
      <c r="D216" s="64">
        <v>1.14</v>
      </c>
      <c r="E216" s="64">
        <v>1.73</v>
      </c>
      <c r="F216" s="64">
        <v>1.7</v>
      </c>
      <c r="G216" s="67"/>
    </row>
    <row r="217" spans="1:7" ht="12.75">
      <c r="A217" s="63" t="s">
        <v>798</v>
      </c>
      <c r="B217" s="63" t="s">
        <v>594</v>
      </c>
      <c r="C217" s="67"/>
      <c r="D217" s="67"/>
      <c r="E217" s="67"/>
      <c r="F217" s="67"/>
      <c r="G217" s="67"/>
    </row>
    <row r="218" spans="1:7" ht="12.75">
      <c r="A218" s="63" t="s">
        <v>595</v>
      </c>
      <c r="B218" s="63" t="s">
        <v>889</v>
      </c>
      <c r="C218" s="67"/>
      <c r="D218" s="67"/>
      <c r="E218" s="67"/>
      <c r="F218" s="67"/>
      <c r="G218" s="67">
        <v>0.137</v>
      </c>
    </row>
    <row r="219" spans="1:7" ht="12.75">
      <c r="A219" s="63" t="s">
        <v>595</v>
      </c>
      <c r="B219" s="63" t="s">
        <v>890</v>
      </c>
      <c r="C219" s="67"/>
      <c r="D219" s="67"/>
      <c r="E219" s="67"/>
      <c r="F219" s="67"/>
      <c r="G219" s="67"/>
    </row>
    <row r="220" spans="1:7" ht="12.75">
      <c r="A220" s="63" t="s">
        <v>631</v>
      </c>
      <c r="B220" s="63" t="s">
        <v>632</v>
      </c>
      <c r="C220" s="67">
        <v>0.0649</v>
      </c>
      <c r="D220" s="67">
        <v>0.132</v>
      </c>
      <c r="E220" s="67">
        <v>0.0915</v>
      </c>
      <c r="F220" s="67">
        <v>0.0419</v>
      </c>
      <c r="G220" s="67">
        <v>0.0258</v>
      </c>
    </row>
    <row r="221" spans="1:7" ht="12.75">
      <c r="A221" s="63" t="s">
        <v>631</v>
      </c>
      <c r="B221" s="63" t="s">
        <v>891</v>
      </c>
      <c r="C221" s="42">
        <v>0.240804</v>
      </c>
      <c r="D221" s="42">
        <v>0.481928</v>
      </c>
      <c r="E221" s="42">
        <v>0.24771800000000002</v>
      </c>
      <c r="F221" s="42">
        <v>0.24771800000000002</v>
      </c>
      <c r="G221" s="42">
        <v>0.36470400000000003</v>
      </c>
    </row>
    <row r="222" spans="1:7" ht="12.75">
      <c r="A222" s="63" t="s">
        <v>631</v>
      </c>
      <c r="B222" s="63" t="s">
        <v>892</v>
      </c>
      <c r="C222" s="67">
        <f>0.147</f>
        <v>0.147</v>
      </c>
      <c r="D222" s="67">
        <v>0.151</v>
      </c>
      <c r="E222" s="67">
        <v>0.228</v>
      </c>
      <c r="F222" s="67">
        <v>0.37</v>
      </c>
      <c r="G222" s="67">
        <v>0.21</v>
      </c>
    </row>
    <row r="223" spans="1:7" ht="12.75">
      <c r="A223" s="65" t="s">
        <v>631</v>
      </c>
      <c r="B223" s="65" t="s">
        <v>893</v>
      </c>
      <c r="C223" s="68">
        <v>0.09339</v>
      </c>
      <c r="D223" s="68">
        <v>0.048170000000000004</v>
      </c>
      <c r="E223" s="68">
        <v>0.136254</v>
      </c>
      <c r="F223" s="68">
        <v>0.08327999999999999</v>
      </c>
      <c r="G223" s="68">
        <v>0.10416999999999998</v>
      </c>
    </row>
    <row r="224" spans="1:7" ht="12.75">
      <c r="A224" s="138" t="s">
        <v>1107</v>
      </c>
      <c r="B224" s="105"/>
      <c r="C224" s="105"/>
      <c r="D224" s="105"/>
      <c r="E224" s="105"/>
      <c r="F224" s="105"/>
      <c r="G224" s="105"/>
    </row>
  </sheetData>
  <mergeCells count="9">
    <mergeCell ref="A1:G1"/>
    <mergeCell ref="A4:G4"/>
    <mergeCell ref="A12:G12"/>
    <mergeCell ref="A206:G206"/>
    <mergeCell ref="A76:G76"/>
    <mergeCell ref="A83:G83"/>
    <mergeCell ref="A64:G64"/>
    <mergeCell ref="A67:G67"/>
    <mergeCell ref="A100:G100"/>
  </mergeCells>
  <printOptions horizontalCentered="1"/>
  <pageMargins left="0.75" right="0.75" top="1" bottom="1" header="0.492125985" footer="0.492125985"/>
  <pageSetup fitToHeight="0" horizontalDpi="300" verticalDpi="300" orientation="portrait" paperSize="9" r:id="rId1"/>
  <headerFooter alignWithMargins="0">
    <oddHeader>&amp;C&amp;8ANNEX B: EXPOSURES OF THE PUBLIC AND WORKERS FROM VARIOUS SOURCES OF RADIATION</oddHeader>
    <oddFooter>&amp;L&amp;8Table &amp;A&amp;C&amp;8Page &amp;P of &amp;N&amp;R&amp;8UNSCEAR 2008 Report</oddFooter>
  </headerFooter>
  <rowBreaks count="7" manualBreakCount="7">
    <brk id="56" max="6" man="1"/>
    <brk id="99" max="255" man="1"/>
    <brk id="150" max="255" man="1"/>
    <brk id="205" max="255" man="1"/>
    <brk id="251" max="255" man="1"/>
    <brk id="253" max="255" man="1"/>
    <brk id="30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5"/>
  <sheetViews>
    <sheetView showGridLines="0" zoomScaleSheetLayoutView="100" workbookViewId="0" topLeftCell="A1">
      <pane ySplit="3" topLeftCell="BM4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0.8515625" style="0" customWidth="1"/>
    <col min="2" max="2" width="19.8515625" style="0" customWidth="1"/>
  </cols>
  <sheetData>
    <row r="1" spans="1:7" ht="12.75">
      <c r="A1" s="200" t="s">
        <v>1170</v>
      </c>
      <c r="B1" s="199"/>
      <c r="C1" s="199"/>
      <c r="D1" s="199"/>
      <c r="E1" s="199"/>
      <c r="F1" s="199"/>
      <c r="G1" s="199"/>
    </row>
    <row r="3" spans="1:7" ht="12.75">
      <c r="A3" s="76" t="s">
        <v>274</v>
      </c>
      <c r="B3" s="76" t="s">
        <v>346</v>
      </c>
      <c r="C3" s="16">
        <v>1998</v>
      </c>
      <c r="D3" s="16">
        <v>1999</v>
      </c>
      <c r="E3" s="16">
        <v>2000</v>
      </c>
      <c r="F3" s="16">
        <v>2001</v>
      </c>
      <c r="G3" s="16">
        <v>2002</v>
      </c>
    </row>
    <row r="4" spans="1:7" ht="12.75">
      <c r="A4" s="168" t="s">
        <v>647</v>
      </c>
      <c r="B4" s="167"/>
      <c r="C4" s="167"/>
      <c r="D4" s="167"/>
      <c r="E4" s="167"/>
      <c r="F4" s="167"/>
      <c r="G4" s="167"/>
    </row>
    <row r="5" spans="1:7" ht="12.75">
      <c r="A5" s="61" t="s">
        <v>645</v>
      </c>
      <c r="B5" s="61" t="s">
        <v>768</v>
      </c>
      <c r="C5" s="78">
        <v>172000</v>
      </c>
      <c r="D5" s="78">
        <v>122000</v>
      </c>
      <c r="E5" s="78">
        <v>119000</v>
      </c>
      <c r="F5" s="78">
        <v>356000</v>
      </c>
      <c r="G5" s="78">
        <v>290000</v>
      </c>
    </row>
    <row r="6" spans="1:7" ht="12.75">
      <c r="A6" s="63" t="s">
        <v>645</v>
      </c>
      <c r="B6" s="63" t="s">
        <v>1097</v>
      </c>
      <c r="C6" s="27">
        <v>329000</v>
      </c>
      <c r="D6" s="27">
        <v>409000</v>
      </c>
      <c r="E6" s="27">
        <v>411000</v>
      </c>
      <c r="F6" s="27">
        <v>386000</v>
      </c>
      <c r="G6" s="27">
        <v>411000</v>
      </c>
    </row>
    <row r="7" spans="1:7" ht="12.75">
      <c r="A7" s="63" t="s">
        <v>645</v>
      </c>
      <c r="B7" s="63" t="s">
        <v>1095</v>
      </c>
      <c r="C7" s="27">
        <v>396000</v>
      </c>
      <c r="D7" s="27">
        <v>395000</v>
      </c>
      <c r="E7" s="27">
        <v>441000</v>
      </c>
      <c r="F7" s="27">
        <v>399000</v>
      </c>
      <c r="G7" s="27">
        <v>402000</v>
      </c>
    </row>
    <row r="8" spans="1:7" ht="12.75">
      <c r="A8" s="63" t="s">
        <v>645</v>
      </c>
      <c r="B8" s="63" t="s">
        <v>1096</v>
      </c>
      <c r="C8" s="27">
        <v>307000</v>
      </c>
      <c r="D8" s="27">
        <v>255000</v>
      </c>
      <c r="E8" s="27">
        <v>337000</v>
      </c>
      <c r="F8" s="27">
        <v>330000</v>
      </c>
      <c r="G8" s="27">
        <v>334000</v>
      </c>
    </row>
    <row r="9" spans="1:7" ht="12.75">
      <c r="A9" s="63" t="s">
        <v>645</v>
      </c>
      <c r="B9" s="63" t="s">
        <v>772</v>
      </c>
      <c r="C9" s="27">
        <v>387000</v>
      </c>
      <c r="D9" s="27">
        <v>355000</v>
      </c>
      <c r="E9" s="27">
        <v>352000</v>
      </c>
      <c r="F9" s="27">
        <v>419000</v>
      </c>
      <c r="G9" s="27">
        <v>381000</v>
      </c>
    </row>
    <row r="10" spans="1:7" ht="12.75">
      <c r="A10" s="63" t="s">
        <v>645</v>
      </c>
      <c r="B10" s="63" t="s">
        <v>773</v>
      </c>
      <c r="C10" s="27">
        <v>442000</v>
      </c>
      <c r="D10" s="27">
        <v>416000</v>
      </c>
      <c r="E10" s="27">
        <v>326000</v>
      </c>
      <c r="F10" s="27">
        <v>478000</v>
      </c>
      <c r="G10" s="27">
        <v>448000</v>
      </c>
    </row>
    <row r="11" spans="1:7" ht="12.75">
      <c r="A11" s="65" t="s">
        <v>645</v>
      </c>
      <c r="B11" s="65" t="s">
        <v>1092</v>
      </c>
      <c r="C11" s="79">
        <v>355000</v>
      </c>
      <c r="D11" s="79">
        <v>335000</v>
      </c>
      <c r="E11" s="79">
        <v>234000</v>
      </c>
      <c r="F11" s="79">
        <v>274000</v>
      </c>
      <c r="G11" s="79">
        <v>250000</v>
      </c>
    </row>
    <row r="12" spans="1:7" ht="12.75">
      <c r="A12" s="166" t="s">
        <v>381</v>
      </c>
      <c r="B12" s="167"/>
      <c r="C12" s="167"/>
      <c r="D12" s="167"/>
      <c r="E12" s="167"/>
      <c r="F12" s="167"/>
      <c r="G12" s="167"/>
    </row>
    <row r="13" spans="1:7" ht="12.75">
      <c r="A13" s="61" t="s">
        <v>1118</v>
      </c>
      <c r="B13" s="61" t="s">
        <v>380</v>
      </c>
      <c r="C13" s="78">
        <v>206</v>
      </c>
      <c r="D13" s="78">
        <v>128</v>
      </c>
      <c r="E13" s="78">
        <v>94</v>
      </c>
      <c r="F13" s="78">
        <v>89</v>
      </c>
      <c r="G13" s="78">
        <v>120</v>
      </c>
    </row>
    <row r="14" spans="1:7" ht="12.75">
      <c r="A14" s="63" t="s">
        <v>1118</v>
      </c>
      <c r="B14" s="63" t="s">
        <v>382</v>
      </c>
      <c r="C14" s="27">
        <v>374</v>
      </c>
      <c r="D14" s="27">
        <v>339</v>
      </c>
      <c r="E14" s="27">
        <v>110</v>
      </c>
      <c r="F14" s="27">
        <v>101</v>
      </c>
      <c r="G14" s="27">
        <v>162</v>
      </c>
    </row>
    <row r="15" spans="1:7" ht="12.75">
      <c r="A15" s="63" t="s">
        <v>109</v>
      </c>
      <c r="B15" s="63" t="s">
        <v>774</v>
      </c>
      <c r="C15" s="27">
        <f>630+550</f>
        <v>1180</v>
      </c>
      <c r="D15" s="27">
        <f>580+470</f>
        <v>1050</v>
      </c>
      <c r="E15" s="27">
        <f>650+390</f>
        <v>1040</v>
      </c>
      <c r="F15" s="27">
        <f>500+400</f>
        <v>900</v>
      </c>
      <c r="G15" s="27">
        <f>410+600</f>
        <v>1010</v>
      </c>
    </row>
    <row r="16" spans="1:7" ht="12.75">
      <c r="A16" s="63" t="s">
        <v>199</v>
      </c>
      <c r="B16" s="63" t="s">
        <v>444</v>
      </c>
      <c r="C16" s="27">
        <v>284</v>
      </c>
      <c r="D16" s="27">
        <v>260</v>
      </c>
      <c r="E16" s="27">
        <v>352</v>
      </c>
      <c r="F16" s="27">
        <v>314</v>
      </c>
      <c r="G16" s="27">
        <v>126</v>
      </c>
    </row>
    <row r="17" spans="1:7" ht="12.75">
      <c r="A17" s="63" t="s">
        <v>199</v>
      </c>
      <c r="B17" s="63" t="s">
        <v>775</v>
      </c>
      <c r="C17" s="27"/>
      <c r="D17" s="27">
        <v>6490</v>
      </c>
      <c r="E17" s="27">
        <v>5450</v>
      </c>
      <c r="F17" s="27">
        <v>4400</v>
      </c>
      <c r="G17" s="27">
        <v>5870</v>
      </c>
    </row>
    <row r="18" spans="1:7" ht="12.75">
      <c r="A18" s="63" t="s">
        <v>199</v>
      </c>
      <c r="B18" s="63" t="s">
        <v>447</v>
      </c>
      <c r="C18" s="27">
        <v>900</v>
      </c>
      <c r="D18" s="27">
        <v>350</v>
      </c>
      <c r="E18" s="27">
        <v>434</v>
      </c>
      <c r="F18" s="27">
        <v>840</v>
      </c>
      <c r="G18" s="27">
        <v>350</v>
      </c>
    </row>
    <row r="19" spans="1:7" ht="12.75">
      <c r="A19" s="63" t="s">
        <v>199</v>
      </c>
      <c r="B19" s="63" t="s">
        <v>448</v>
      </c>
      <c r="C19" s="27">
        <v>420</v>
      </c>
      <c r="D19" s="27">
        <v>350</v>
      </c>
      <c r="E19" s="27">
        <v>500</v>
      </c>
      <c r="F19" s="27">
        <v>440</v>
      </c>
      <c r="G19" s="27">
        <v>610</v>
      </c>
    </row>
    <row r="20" spans="1:7" ht="12.75">
      <c r="A20" s="63" t="s">
        <v>199</v>
      </c>
      <c r="B20" s="63" t="s">
        <v>449</v>
      </c>
      <c r="C20" s="27">
        <v>520</v>
      </c>
      <c r="D20" s="27">
        <v>590</v>
      </c>
      <c r="E20" s="27">
        <v>480</v>
      </c>
      <c r="F20" s="27">
        <v>650</v>
      </c>
      <c r="G20" s="27">
        <v>460</v>
      </c>
    </row>
    <row r="21" spans="1:7" ht="12.75">
      <c r="A21" s="63" t="s">
        <v>468</v>
      </c>
      <c r="B21" s="63" t="s">
        <v>776</v>
      </c>
      <c r="C21" s="80"/>
      <c r="D21" s="80"/>
      <c r="E21" s="80"/>
      <c r="F21" s="80"/>
      <c r="G21" s="80"/>
    </row>
    <row r="22" spans="1:7" ht="12.75">
      <c r="A22" s="63" t="s">
        <v>483</v>
      </c>
      <c r="B22" s="63" t="s">
        <v>777</v>
      </c>
      <c r="C22" s="80">
        <v>2100</v>
      </c>
      <c r="D22" s="80">
        <v>1400</v>
      </c>
      <c r="E22" s="80">
        <v>2000</v>
      </c>
      <c r="F22" s="80">
        <v>1400</v>
      </c>
      <c r="G22" s="80">
        <v>780</v>
      </c>
    </row>
    <row r="23" spans="1:7" ht="12.75">
      <c r="A23" s="63" t="s">
        <v>483</v>
      </c>
      <c r="B23" s="63" t="s">
        <v>778</v>
      </c>
      <c r="C23" s="80">
        <v>690</v>
      </c>
      <c r="D23" s="80">
        <v>620</v>
      </c>
      <c r="E23" s="80">
        <v>760</v>
      </c>
      <c r="F23" s="80">
        <v>1300</v>
      </c>
      <c r="G23" s="80">
        <v>910</v>
      </c>
    </row>
    <row r="24" spans="1:7" ht="12.75">
      <c r="A24" s="63" t="s">
        <v>483</v>
      </c>
      <c r="B24" s="63" t="s">
        <v>779</v>
      </c>
      <c r="C24" s="80">
        <v>1300</v>
      </c>
      <c r="D24" s="80">
        <v>940</v>
      </c>
      <c r="E24" s="80">
        <v>610</v>
      </c>
      <c r="F24" s="80">
        <v>620</v>
      </c>
      <c r="G24" s="80">
        <v>750</v>
      </c>
    </row>
    <row r="25" spans="1:7" ht="12.75">
      <c r="A25" s="63" t="s">
        <v>483</v>
      </c>
      <c r="B25" s="63" t="s">
        <v>915</v>
      </c>
      <c r="C25" s="80">
        <v>450</v>
      </c>
      <c r="D25" s="80">
        <v>930</v>
      </c>
      <c r="E25" s="80">
        <v>960</v>
      </c>
      <c r="F25" s="80">
        <v>410</v>
      </c>
      <c r="G25" s="80">
        <v>120</v>
      </c>
    </row>
    <row r="26" spans="1:7" ht="12.75">
      <c r="A26" s="63" t="s">
        <v>483</v>
      </c>
      <c r="B26" s="63" t="s">
        <v>781</v>
      </c>
      <c r="C26" s="80">
        <v>25</v>
      </c>
      <c r="D26" s="80">
        <v>62</v>
      </c>
      <c r="E26" s="80">
        <v>90</v>
      </c>
      <c r="F26" s="80">
        <v>62</v>
      </c>
      <c r="G26" s="80">
        <v>79</v>
      </c>
    </row>
    <row r="27" spans="1:7" ht="12.75">
      <c r="A27" s="63" t="s">
        <v>483</v>
      </c>
      <c r="B27" s="63" t="s">
        <v>782</v>
      </c>
      <c r="C27" s="80">
        <v>3.3</v>
      </c>
      <c r="D27" s="80">
        <v>160</v>
      </c>
      <c r="E27" s="80">
        <v>160</v>
      </c>
      <c r="F27" s="80">
        <v>180</v>
      </c>
      <c r="G27" s="80">
        <v>65</v>
      </c>
    </row>
    <row r="28" spans="1:7" ht="12.75">
      <c r="A28" s="63" t="s">
        <v>483</v>
      </c>
      <c r="B28" s="63" t="s">
        <v>783</v>
      </c>
      <c r="C28" s="80">
        <v>310</v>
      </c>
      <c r="D28" s="80">
        <v>370</v>
      </c>
      <c r="E28" s="80">
        <v>600</v>
      </c>
      <c r="F28" s="80">
        <v>520</v>
      </c>
      <c r="G28" s="80">
        <v>360</v>
      </c>
    </row>
    <row r="29" spans="1:7" ht="12.75">
      <c r="A29" s="63" t="s">
        <v>483</v>
      </c>
      <c r="B29" s="63" t="s">
        <v>511</v>
      </c>
      <c r="C29" s="80">
        <v>1000</v>
      </c>
      <c r="D29" s="80">
        <v>910</v>
      </c>
      <c r="E29" s="80">
        <v>640</v>
      </c>
      <c r="F29" s="80">
        <v>630</v>
      </c>
      <c r="G29" s="80">
        <v>860</v>
      </c>
    </row>
    <row r="30" spans="1:7" ht="12.75">
      <c r="A30" s="63" t="s">
        <v>483</v>
      </c>
      <c r="B30" s="63" t="s">
        <v>1249</v>
      </c>
      <c r="C30" s="80">
        <v>20000</v>
      </c>
      <c r="D30" s="80">
        <v>11000</v>
      </c>
      <c r="E30" s="80">
        <v>14000</v>
      </c>
      <c r="F30" s="80">
        <v>10000</v>
      </c>
      <c r="G30" s="80">
        <v>14000</v>
      </c>
    </row>
    <row r="31" spans="1:7" ht="12.75">
      <c r="A31" s="63" t="s">
        <v>21</v>
      </c>
      <c r="B31" s="63" t="s">
        <v>784</v>
      </c>
      <c r="C31" s="80">
        <v>1117.4</v>
      </c>
      <c r="D31" s="80">
        <v>1415.99</v>
      </c>
      <c r="E31" s="80">
        <v>559.07</v>
      </c>
      <c r="F31" s="80">
        <v>1003.44</v>
      </c>
      <c r="G31" s="80">
        <v>181.41</v>
      </c>
    </row>
    <row r="32" spans="1:7" ht="12.75">
      <c r="A32" s="63" t="s">
        <v>138</v>
      </c>
      <c r="B32" s="63" t="s">
        <v>606</v>
      </c>
      <c r="C32" s="27">
        <v>54</v>
      </c>
      <c r="D32" s="27">
        <v>227</v>
      </c>
      <c r="E32" s="27">
        <v>1706</v>
      </c>
      <c r="F32" s="27">
        <v>1250</v>
      </c>
      <c r="G32" s="27">
        <v>3059</v>
      </c>
    </row>
    <row r="33" spans="1:7" ht="12.75">
      <c r="A33" s="63" t="s">
        <v>138</v>
      </c>
      <c r="B33" s="63" t="s">
        <v>1083</v>
      </c>
      <c r="C33" s="27">
        <v>628</v>
      </c>
      <c r="D33" s="27">
        <v>309</v>
      </c>
      <c r="E33" s="27">
        <v>67</v>
      </c>
      <c r="F33" s="27">
        <v>626</v>
      </c>
      <c r="G33" s="27">
        <v>521</v>
      </c>
    </row>
    <row r="34" spans="1:7" ht="12.75">
      <c r="A34" s="63" t="s">
        <v>116</v>
      </c>
      <c r="B34" s="63" t="s">
        <v>785</v>
      </c>
      <c r="C34" s="27">
        <v>490</v>
      </c>
      <c r="D34" s="27">
        <v>690</v>
      </c>
      <c r="E34" s="27">
        <v>400</v>
      </c>
      <c r="F34" s="27">
        <v>319</v>
      </c>
      <c r="G34" s="27">
        <v>302</v>
      </c>
    </row>
    <row r="35" spans="1:7" ht="12.75">
      <c r="A35" s="63" t="s">
        <v>116</v>
      </c>
      <c r="B35" s="63" t="s">
        <v>786</v>
      </c>
      <c r="C35" s="27">
        <v>1530</v>
      </c>
      <c r="D35" s="27">
        <v>1420</v>
      </c>
      <c r="E35" s="27">
        <v>1400</v>
      </c>
      <c r="F35" s="27">
        <v>1850</v>
      </c>
      <c r="G35" s="27">
        <v>1280</v>
      </c>
    </row>
    <row r="36" spans="1:7" ht="12.75">
      <c r="A36" s="63" t="s">
        <v>116</v>
      </c>
      <c r="B36" s="63" t="s">
        <v>787</v>
      </c>
      <c r="C36" s="27">
        <v>1100</v>
      </c>
      <c r="D36" s="27">
        <v>1290</v>
      </c>
      <c r="E36" s="27">
        <v>1180</v>
      </c>
      <c r="F36" s="27">
        <v>1230</v>
      </c>
      <c r="G36" s="27">
        <v>741</v>
      </c>
    </row>
    <row r="37" spans="1:7" ht="12.75">
      <c r="A37" s="63" t="s">
        <v>116</v>
      </c>
      <c r="B37" s="63" t="s">
        <v>622</v>
      </c>
      <c r="C37" s="27">
        <v>550</v>
      </c>
      <c r="D37" s="27">
        <v>986</v>
      </c>
      <c r="E37" s="27">
        <v>514</v>
      </c>
      <c r="F37" s="27">
        <v>673</v>
      </c>
      <c r="G37" s="27">
        <v>736</v>
      </c>
    </row>
    <row r="38" spans="1:7" ht="12.75">
      <c r="A38" s="63" t="s">
        <v>142</v>
      </c>
      <c r="B38" s="63" t="s">
        <v>626</v>
      </c>
      <c r="C38" s="80">
        <v>590</v>
      </c>
      <c r="D38" s="80">
        <v>700</v>
      </c>
      <c r="E38" s="80">
        <v>1700</v>
      </c>
      <c r="F38" s="80">
        <v>1100</v>
      </c>
      <c r="G38" s="80">
        <v>1600</v>
      </c>
    </row>
    <row r="39" spans="1:7" ht="12.75">
      <c r="A39" s="63" t="s">
        <v>142</v>
      </c>
      <c r="B39" s="63" t="s">
        <v>627</v>
      </c>
      <c r="C39" s="80">
        <v>430</v>
      </c>
      <c r="D39" s="80">
        <v>170</v>
      </c>
      <c r="E39" s="80">
        <v>140</v>
      </c>
      <c r="F39" s="80">
        <v>200</v>
      </c>
      <c r="G39" s="80">
        <v>240</v>
      </c>
    </row>
    <row r="40" spans="1:7" ht="12.75">
      <c r="A40" s="63" t="s">
        <v>663</v>
      </c>
      <c r="B40" s="63" t="s">
        <v>788</v>
      </c>
      <c r="C40" s="80"/>
      <c r="D40" s="27">
        <v>397</v>
      </c>
      <c r="E40" s="27">
        <v>3</v>
      </c>
      <c r="F40" s="27">
        <v>1</v>
      </c>
      <c r="G40" s="27">
        <v>0</v>
      </c>
    </row>
    <row r="41" spans="1:7" ht="12.75">
      <c r="A41" s="63" t="s">
        <v>663</v>
      </c>
      <c r="B41" s="63" t="s">
        <v>789</v>
      </c>
      <c r="C41" s="80"/>
      <c r="D41" s="27">
        <v>3603</v>
      </c>
      <c r="E41" s="27">
        <v>4791</v>
      </c>
      <c r="F41" s="27">
        <v>4510</v>
      </c>
      <c r="G41" s="27">
        <v>238</v>
      </c>
    </row>
    <row r="42" spans="1:7" ht="12.75">
      <c r="A42" s="63" t="s">
        <v>663</v>
      </c>
      <c r="B42" s="63" t="s">
        <v>669</v>
      </c>
      <c r="C42" s="80"/>
      <c r="D42" s="27">
        <v>0</v>
      </c>
      <c r="E42" s="27">
        <v>0</v>
      </c>
      <c r="F42" s="27">
        <v>0</v>
      </c>
      <c r="G42" s="27">
        <v>0</v>
      </c>
    </row>
    <row r="43" spans="1:7" ht="12.75">
      <c r="A43" s="63" t="s">
        <v>663</v>
      </c>
      <c r="B43" s="63" t="s">
        <v>670</v>
      </c>
      <c r="C43" s="80"/>
      <c r="D43" s="80"/>
      <c r="E43" s="80"/>
      <c r="F43" s="27">
        <v>0</v>
      </c>
      <c r="G43" s="27">
        <v>0</v>
      </c>
    </row>
    <row r="44" spans="1:7" ht="12.75">
      <c r="A44" s="63" t="s">
        <v>663</v>
      </c>
      <c r="B44" s="63" t="s">
        <v>671</v>
      </c>
      <c r="C44" s="80"/>
      <c r="D44" s="27">
        <v>273</v>
      </c>
      <c r="E44" s="27">
        <v>37</v>
      </c>
      <c r="F44" s="27">
        <v>0</v>
      </c>
      <c r="G44" s="27">
        <v>0</v>
      </c>
    </row>
    <row r="45" spans="1:7" ht="12.75">
      <c r="A45" s="63" t="s">
        <v>663</v>
      </c>
      <c r="B45" s="63" t="s">
        <v>790</v>
      </c>
      <c r="C45" s="80"/>
      <c r="D45" s="27">
        <v>2927</v>
      </c>
      <c r="E45" s="27">
        <v>6131</v>
      </c>
      <c r="F45" s="27">
        <v>7027</v>
      </c>
      <c r="G45" s="27">
        <v>3758</v>
      </c>
    </row>
    <row r="46" spans="1:7" ht="12.75">
      <c r="A46" s="63" t="s">
        <v>663</v>
      </c>
      <c r="B46" s="63" t="s">
        <v>674</v>
      </c>
      <c r="C46" s="80"/>
      <c r="D46" s="27">
        <v>0</v>
      </c>
      <c r="E46" s="27">
        <v>0</v>
      </c>
      <c r="F46" s="27">
        <v>0</v>
      </c>
      <c r="G46" s="27">
        <v>0</v>
      </c>
    </row>
    <row r="47" spans="1:7" ht="12.75">
      <c r="A47" s="63" t="s">
        <v>663</v>
      </c>
      <c r="B47" s="63" t="s">
        <v>675</v>
      </c>
      <c r="C47" s="80"/>
      <c r="D47" s="27">
        <v>0</v>
      </c>
      <c r="E47" s="27">
        <v>0</v>
      </c>
      <c r="F47" s="27">
        <v>0</v>
      </c>
      <c r="G47" s="27">
        <v>0</v>
      </c>
    </row>
    <row r="48" spans="1:7" ht="12.75">
      <c r="A48" s="63" t="s">
        <v>663</v>
      </c>
      <c r="B48" s="63" t="s">
        <v>676</v>
      </c>
      <c r="C48" s="80"/>
      <c r="D48" s="27">
        <v>0</v>
      </c>
      <c r="E48" s="27">
        <v>178</v>
      </c>
      <c r="F48" s="27">
        <v>0</v>
      </c>
      <c r="G48" s="27">
        <v>23</v>
      </c>
    </row>
    <row r="49" spans="1:7" ht="12.75">
      <c r="A49" s="63" t="s">
        <v>663</v>
      </c>
      <c r="B49" s="63" t="s">
        <v>677</v>
      </c>
      <c r="C49" s="80"/>
      <c r="D49" s="27">
        <v>3996</v>
      </c>
      <c r="E49" s="27">
        <v>1706</v>
      </c>
      <c r="F49" s="27">
        <v>2235</v>
      </c>
      <c r="G49" s="27">
        <v>1991</v>
      </c>
    </row>
    <row r="50" spans="1:7" ht="12.75">
      <c r="A50" s="63" t="s">
        <v>663</v>
      </c>
      <c r="B50" s="63" t="s">
        <v>791</v>
      </c>
      <c r="C50" s="80"/>
      <c r="D50" s="27">
        <v>1090</v>
      </c>
      <c r="E50" s="27">
        <v>1521</v>
      </c>
      <c r="F50" s="27">
        <v>0</v>
      </c>
      <c r="G50" s="27">
        <v>944</v>
      </c>
    </row>
    <row r="51" spans="1:7" ht="12.75">
      <c r="A51" s="63" t="s">
        <v>663</v>
      </c>
      <c r="B51" s="63" t="s">
        <v>680</v>
      </c>
      <c r="C51" s="80"/>
      <c r="D51" s="27">
        <v>1091</v>
      </c>
      <c r="E51" s="27">
        <v>222</v>
      </c>
      <c r="F51" s="27">
        <v>280</v>
      </c>
      <c r="G51" s="27">
        <v>144</v>
      </c>
    </row>
    <row r="52" spans="1:7" ht="12.75">
      <c r="A52" s="63" t="s">
        <v>663</v>
      </c>
      <c r="B52" s="63" t="s">
        <v>792</v>
      </c>
      <c r="C52" s="80"/>
      <c r="D52" s="27">
        <v>0</v>
      </c>
      <c r="E52" s="27">
        <v>4</v>
      </c>
      <c r="F52" s="27">
        <v>0</v>
      </c>
      <c r="G52" s="27">
        <v>0</v>
      </c>
    </row>
    <row r="53" spans="1:7" ht="12.75">
      <c r="A53" s="63" t="s">
        <v>663</v>
      </c>
      <c r="B53" s="63" t="s">
        <v>793</v>
      </c>
      <c r="C53" s="80"/>
      <c r="D53" s="27">
        <v>1363</v>
      </c>
      <c r="E53" s="27">
        <v>1336</v>
      </c>
      <c r="F53" s="27">
        <v>1549</v>
      </c>
      <c r="G53" s="27">
        <v>719</v>
      </c>
    </row>
    <row r="54" spans="1:7" ht="12.75">
      <c r="A54" s="63" t="s">
        <v>663</v>
      </c>
      <c r="B54" s="63" t="s">
        <v>685</v>
      </c>
      <c r="C54" s="80"/>
      <c r="D54" s="27">
        <v>0</v>
      </c>
      <c r="E54" s="27">
        <v>0</v>
      </c>
      <c r="F54" s="27">
        <v>0</v>
      </c>
      <c r="G54" s="27">
        <v>0</v>
      </c>
    </row>
    <row r="55" spans="1:7" ht="12.75">
      <c r="A55" s="63" t="s">
        <v>663</v>
      </c>
      <c r="B55" s="63" t="s">
        <v>794</v>
      </c>
      <c r="C55" s="80"/>
      <c r="D55" s="27">
        <v>535</v>
      </c>
      <c r="E55" s="27">
        <v>846</v>
      </c>
      <c r="F55" s="27">
        <v>1713</v>
      </c>
      <c r="G55" s="27">
        <v>1702</v>
      </c>
    </row>
    <row r="56" spans="1:7" ht="12.75">
      <c r="A56" s="63" t="s">
        <v>663</v>
      </c>
      <c r="B56" s="63" t="s">
        <v>688</v>
      </c>
      <c r="C56" s="80"/>
      <c r="D56" s="80"/>
      <c r="E56" s="27">
        <v>0</v>
      </c>
      <c r="F56" s="27">
        <v>0</v>
      </c>
      <c r="G56" s="27">
        <v>0</v>
      </c>
    </row>
    <row r="57" spans="1:7" ht="12.75">
      <c r="A57" s="63" t="s">
        <v>663</v>
      </c>
      <c r="B57" s="63" t="s">
        <v>795</v>
      </c>
      <c r="C57" s="80"/>
      <c r="D57" s="27">
        <v>4573</v>
      </c>
      <c r="E57" s="27">
        <v>2887</v>
      </c>
      <c r="F57" s="27">
        <v>1308</v>
      </c>
      <c r="G57" s="27">
        <v>966</v>
      </c>
    </row>
    <row r="58" spans="1:7" ht="12.75">
      <c r="A58" s="63" t="s">
        <v>663</v>
      </c>
      <c r="B58" s="63" t="s">
        <v>691</v>
      </c>
      <c r="C58" s="80"/>
      <c r="D58" s="27">
        <v>176</v>
      </c>
      <c r="E58" s="27">
        <v>323</v>
      </c>
      <c r="F58" s="27">
        <v>1110</v>
      </c>
      <c r="G58" s="27">
        <v>1110</v>
      </c>
    </row>
    <row r="59" spans="1:7" ht="12.75">
      <c r="A59" s="63" t="s">
        <v>663</v>
      </c>
      <c r="B59" s="63" t="s">
        <v>692</v>
      </c>
      <c r="C59" s="80"/>
      <c r="D59" s="27">
        <v>245</v>
      </c>
      <c r="E59" s="27">
        <v>394</v>
      </c>
      <c r="F59" s="27">
        <v>752</v>
      </c>
      <c r="G59" s="27">
        <v>11</v>
      </c>
    </row>
    <row r="60" spans="1:7" ht="12.75">
      <c r="A60" s="63" t="s">
        <v>663</v>
      </c>
      <c r="B60" s="63" t="s">
        <v>796</v>
      </c>
      <c r="C60" s="80"/>
      <c r="D60" s="27">
        <v>983</v>
      </c>
      <c r="E60" s="27">
        <v>1310</v>
      </c>
      <c r="F60" s="27">
        <v>719</v>
      </c>
      <c r="G60" s="27">
        <v>1636</v>
      </c>
    </row>
    <row r="61" spans="1:7" ht="12.75">
      <c r="A61" s="63" t="s">
        <v>663</v>
      </c>
      <c r="B61" s="63" t="s">
        <v>695</v>
      </c>
      <c r="C61" s="80"/>
      <c r="D61" s="27">
        <v>478</v>
      </c>
      <c r="E61" s="27">
        <v>625</v>
      </c>
      <c r="F61" s="27">
        <v>1721</v>
      </c>
      <c r="G61" s="27">
        <v>3404</v>
      </c>
    </row>
    <row r="62" spans="1:7" ht="12.75">
      <c r="A62" s="63" t="s">
        <v>663</v>
      </c>
      <c r="B62" s="63" t="s">
        <v>797</v>
      </c>
      <c r="C62" s="80"/>
      <c r="D62" s="27">
        <v>1518</v>
      </c>
      <c r="E62" s="27">
        <v>1752</v>
      </c>
      <c r="F62" s="27">
        <v>904</v>
      </c>
      <c r="G62" s="27">
        <v>2446</v>
      </c>
    </row>
    <row r="63" spans="1:7" ht="12.75">
      <c r="A63" s="65" t="s">
        <v>663</v>
      </c>
      <c r="B63" s="65" t="s">
        <v>698</v>
      </c>
      <c r="C63" s="81"/>
      <c r="D63" s="79">
        <v>0</v>
      </c>
      <c r="E63" s="79">
        <v>0</v>
      </c>
      <c r="F63" s="79">
        <v>0</v>
      </c>
      <c r="G63" s="79">
        <v>0</v>
      </c>
    </row>
    <row r="64" spans="1:7" ht="12.75">
      <c r="A64" s="166" t="s">
        <v>538</v>
      </c>
      <c r="B64" s="167"/>
      <c r="C64" s="167"/>
      <c r="D64" s="167"/>
      <c r="E64" s="167"/>
      <c r="F64" s="167"/>
      <c r="G64" s="167"/>
    </row>
    <row r="65" spans="1:7" ht="12.75">
      <c r="A65" s="61" t="s">
        <v>59</v>
      </c>
      <c r="B65" s="61" t="s">
        <v>537</v>
      </c>
      <c r="C65" s="82"/>
      <c r="D65" s="82"/>
      <c r="E65" s="82"/>
      <c r="F65" s="82"/>
      <c r="G65" s="82"/>
    </row>
    <row r="66" spans="1:7" ht="12.75">
      <c r="A66" s="65" t="s">
        <v>798</v>
      </c>
      <c r="B66" s="65" t="s">
        <v>565</v>
      </c>
      <c r="C66" s="81"/>
      <c r="D66" s="81"/>
      <c r="E66" s="81"/>
      <c r="F66" s="81"/>
      <c r="G66" s="81"/>
    </row>
    <row r="67" spans="1:7" ht="12.75">
      <c r="A67" s="166" t="s">
        <v>661</v>
      </c>
      <c r="B67" s="167"/>
      <c r="C67" s="167"/>
      <c r="D67" s="167"/>
      <c r="E67" s="167"/>
      <c r="F67" s="167"/>
      <c r="G67" s="167"/>
    </row>
    <row r="68" spans="1:7" ht="12.75">
      <c r="A68" s="37" t="s">
        <v>645</v>
      </c>
      <c r="B68" s="70" t="s">
        <v>928</v>
      </c>
      <c r="C68" s="71"/>
      <c r="D68" s="71"/>
      <c r="E68" s="71"/>
      <c r="F68" s="71"/>
      <c r="G68" s="71"/>
    </row>
    <row r="69" spans="1:7" ht="12.75">
      <c r="A69" s="39" t="s">
        <v>645</v>
      </c>
      <c r="B69" s="59" t="s">
        <v>930</v>
      </c>
      <c r="C69" s="42"/>
      <c r="D69" s="42"/>
      <c r="E69" s="42"/>
      <c r="F69" s="42"/>
      <c r="G69" s="42"/>
    </row>
    <row r="70" spans="1:7" ht="12.75">
      <c r="A70" s="39" t="s">
        <v>645</v>
      </c>
      <c r="B70" s="59" t="s">
        <v>929</v>
      </c>
      <c r="C70" s="42"/>
      <c r="D70" s="42"/>
      <c r="E70" s="42"/>
      <c r="F70" s="42"/>
      <c r="G70" s="42"/>
    </row>
    <row r="71" spans="1:7" ht="12.75">
      <c r="A71" s="39" t="s">
        <v>645</v>
      </c>
      <c r="B71" s="59" t="s">
        <v>931</v>
      </c>
      <c r="C71" s="42"/>
      <c r="D71" s="42"/>
      <c r="E71" s="42"/>
      <c r="F71" s="42"/>
      <c r="G71" s="42"/>
    </row>
    <row r="72" spans="1:7" ht="12.75">
      <c r="A72" s="63" t="s">
        <v>645</v>
      </c>
      <c r="B72" s="63" t="s">
        <v>799</v>
      </c>
      <c r="C72" s="27">
        <v>421</v>
      </c>
      <c r="D72" s="27">
        <v>2120</v>
      </c>
      <c r="E72" s="27">
        <v>1090</v>
      </c>
      <c r="F72" s="27">
        <v>2420</v>
      </c>
      <c r="G72" s="27">
        <v>3450</v>
      </c>
    </row>
    <row r="73" spans="1:7" ht="12.75">
      <c r="A73" s="63" t="s">
        <v>645</v>
      </c>
      <c r="B73" s="63" t="s">
        <v>1098</v>
      </c>
      <c r="C73" s="27">
        <v>173</v>
      </c>
      <c r="D73" s="27">
        <v>214</v>
      </c>
      <c r="E73" s="27">
        <v>354</v>
      </c>
      <c r="F73" s="27">
        <v>344</v>
      </c>
      <c r="G73" s="27">
        <v>419</v>
      </c>
    </row>
    <row r="74" spans="1:7" ht="12.75">
      <c r="A74" s="63" t="s">
        <v>645</v>
      </c>
      <c r="B74" s="63" t="s">
        <v>1179</v>
      </c>
      <c r="C74" s="27">
        <v>2910</v>
      </c>
      <c r="D74" s="27">
        <v>665</v>
      </c>
      <c r="E74" s="27">
        <v>1580</v>
      </c>
      <c r="F74" s="27">
        <v>2010</v>
      </c>
      <c r="G74" s="27">
        <v>341</v>
      </c>
    </row>
    <row r="75" spans="1:7" ht="12.75">
      <c r="A75" s="65" t="s">
        <v>645</v>
      </c>
      <c r="B75" s="65" t="s">
        <v>801</v>
      </c>
      <c r="C75" s="79">
        <v>9640</v>
      </c>
      <c r="D75" s="79">
        <v>4590</v>
      </c>
      <c r="E75" s="79">
        <v>4020</v>
      </c>
      <c r="F75" s="79">
        <v>6430</v>
      </c>
      <c r="G75" s="79">
        <v>4930</v>
      </c>
    </row>
    <row r="76" spans="1:7" ht="12.75">
      <c r="A76" s="166" t="s">
        <v>557</v>
      </c>
      <c r="B76" s="167"/>
      <c r="C76" s="167"/>
      <c r="D76" s="167"/>
      <c r="E76" s="167"/>
      <c r="F76" s="167"/>
      <c r="G76" s="167"/>
    </row>
    <row r="77" spans="1:7" ht="12.75">
      <c r="A77" s="61" t="s">
        <v>112</v>
      </c>
      <c r="B77" s="61" t="s">
        <v>802</v>
      </c>
      <c r="C77" s="82"/>
      <c r="D77" s="82">
        <v>910</v>
      </c>
      <c r="E77" s="82">
        <v>870</v>
      </c>
      <c r="F77" s="82">
        <v>570</v>
      </c>
      <c r="G77" s="82">
        <v>970</v>
      </c>
    </row>
    <row r="78" spans="1:7" ht="12.75">
      <c r="A78" s="63" t="s">
        <v>798</v>
      </c>
      <c r="B78" s="63" t="s">
        <v>803</v>
      </c>
      <c r="C78" s="80"/>
      <c r="D78" s="80"/>
      <c r="E78" s="80"/>
      <c r="F78" s="80"/>
      <c r="G78" s="80"/>
    </row>
    <row r="79" spans="1:7" ht="12.75">
      <c r="A79" s="63" t="s">
        <v>798</v>
      </c>
      <c r="B79" s="63" t="s">
        <v>804</v>
      </c>
      <c r="C79" s="80"/>
      <c r="D79" s="80"/>
      <c r="E79" s="80"/>
      <c r="F79" s="80"/>
      <c r="G79" s="80"/>
    </row>
    <row r="80" spans="1:7" ht="12.75">
      <c r="A80" s="63" t="s">
        <v>798</v>
      </c>
      <c r="B80" s="63" t="s">
        <v>805</v>
      </c>
      <c r="C80" s="80"/>
      <c r="D80" s="80"/>
      <c r="E80" s="80"/>
      <c r="F80" s="80"/>
      <c r="G80" s="80"/>
    </row>
    <row r="81" spans="1:7" ht="12.75">
      <c r="A81" s="63" t="s">
        <v>798</v>
      </c>
      <c r="B81" s="63" t="s">
        <v>806</v>
      </c>
      <c r="C81" s="80"/>
      <c r="D81" s="80"/>
      <c r="E81" s="80"/>
      <c r="F81" s="80"/>
      <c r="G81" s="80"/>
    </row>
    <row r="82" spans="1:7" ht="12.75">
      <c r="A82" s="65" t="s">
        <v>631</v>
      </c>
      <c r="B82" s="65" t="s">
        <v>917</v>
      </c>
      <c r="C82" s="81"/>
      <c r="D82" s="81"/>
      <c r="E82" s="81"/>
      <c r="F82" s="81"/>
      <c r="G82" s="81"/>
    </row>
    <row r="83" spans="1:7" ht="12.75">
      <c r="A83" s="166" t="s">
        <v>916</v>
      </c>
      <c r="B83" s="167"/>
      <c r="C83" s="167"/>
      <c r="D83" s="167"/>
      <c r="E83" s="167"/>
      <c r="F83" s="167"/>
      <c r="G83" s="167"/>
    </row>
    <row r="84" spans="1:7" ht="12.75">
      <c r="A84" s="61" t="s">
        <v>35</v>
      </c>
      <c r="B84" s="61" t="s">
        <v>349</v>
      </c>
      <c r="C84" s="78">
        <v>690000</v>
      </c>
      <c r="D84" s="78">
        <v>800000</v>
      </c>
      <c r="E84" s="78">
        <v>840000</v>
      </c>
      <c r="F84" s="78">
        <v>1500000</v>
      </c>
      <c r="G84" s="78">
        <v>870000</v>
      </c>
    </row>
    <row r="85" spans="1:7" ht="12.75">
      <c r="A85" s="63" t="s">
        <v>35</v>
      </c>
      <c r="B85" s="63" t="s">
        <v>350</v>
      </c>
      <c r="C85" s="27">
        <v>220000</v>
      </c>
      <c r="D85" s="27">
        <v>140000</v>
      </c>
      <c r="E85" s="27">
        <v>20000</v>
      </c>
      <c r="F85" s="27">
        <v>80000</v>
      </c>
      <c r="G85" s="27">
        <v>69000</v>
      </c>
    </row>
    <row r="86" spans="1:7" ht="12.75">
      <c r="A86" s="63" t="s">
        <v>371</v>
      </c>
      <c r="B86" s="63" t="s">
        <v>1106</v>
      </c>
      <c r="C86" s="27">
        <v>380000</v>
      </c>
      <c r="D86" s="27">
        <v>220000</v>
      </c>
      <c r="E86" s="27">
        <v>270000</v>
      </c>
      <c r="F86" s="27">
        <v>150000</v>
      </c>
      <c r="G86" s="27">
        <v>350000</v>
      </c>
    </row>
    <row r="87" spans="1:7" ht="12.75">
      <c r="A87" s="63" t="s">
        <v>371</v>
      </c>
      <c r="B87" s="63" t="s">
        <v>807</v>
      </c>
      <c r="C87" s="27">
        <v>75000</v>
      </c>
      <c r="D87" s="27">
        <v>89000</v>
      </c>
      <c r="E87" s="27">
        <v>110000</v>
      </c>
      <c r="F87" s="27">
        <v>94000</v>
      </c>
      <c r="G87" s="27">
        <v>69000</v>
      </c>
    </row>
    <row r="88" spans="1:7" ht="12.75">
      <c r="A88" s="63" t="s">
        <v>371</v>
      </c>
      <c r="B88" s="63" t="s">
        <v>376</v>
      </c>
      <c r="C88" s="27">
        <v>250000</v>
      </c>
      <c r="D88" s="27">
        <v>360000</v>
      </c>
      <c r="E88" s="27">
        <v>340000</v>
      </c>
      <c r="F88" s="27">
        <v>450000</v>
      </c>
      <c r="G88" s="27">
        <v>500000</v>
      </c>
    </row>
    <row r="89" spans="1:7" ht="12.75">
      <c r="A89" s="63" t="s">
        <v>371</v>
      </c>
      <c r="B89" s="41" t="s">
        <v>1103</v>
      </c>
      <c r="C89" s="27">
        <v>71000</v>
      </c>
      <c r="D89" s="27">
        <v>130000</v>
      </c>
      <c r="E89" s="27">
        <v>110000</v>
      </c>
      <c r="F89" s="27">
        <v>200000</v>
      </c>
      <c r="G89" s="27">
        <v>210000</v>
      </c>
    </row>
    <row r="90" spans="1:7" ht="12.75">
      <c r="A90" s="63" t="s">
        <v>371</v>
      </c>
      <c r="B90" s="63" t="s">
        <v>377</v>
      </c>
      <c r="C90" s="27">
        <v>140000</v>
      </c>
      <c r="D90" s="27">
        <v>53000</v>
      </c>
      <c r="E90" s="27">
        <v>96000</v>
      </c>
      <c r="F90" s="27">
        <v>150000</v>
      </c>
      <c r="G90" s="27">
        <v>140000</v>
      </c>
    </row>
    <row r="91" spans="1:7" ht="12.75">
      <c r="A91" s="63" t="s">
        <v>468</v>
      </c>
      <c r="B91" s="63" t="s">
        <v>808</v>
      </c>
      <c r="C91" s="80"/>
      <c r="D91" s="80"/>
      <c r="E91" s="80"/>
      <c r="F91" s="80"/>
      <c r="G91" s="80"/>
    </row>
    <row r="92" spans="1:7" ht="12.75">
      <c r="A92" s="63" t="s">
        <v>468</v>
      </c>
      <c r="B92" s="63" t="s">
        <v>809</v>
      </c>
      <c r="C92" s="80"/>
      <c r="D92" s="80"/>
      <c r="E92" s="80"/>
      <c r="F92" s="80"/>
      <c r="G92" s="80"/>
    </row>
    <row r="93" spans="1:7" ht="12.75">
      <c r="A93" s="63" t="s">
        <v>468</v>
      </c>
      <c r="B93" s="63" t="s">
        <v>810</v>
      </c>
      <c r="C93" s="80"/>
      <c r="D93" s="80"/>
      <c r="E93" s="80"/>
      <c r="F93" s="80"/>
      <c r="G93" s="80"/>
    </row>
    <row r="94" spans="1:7" ht="12.75">
      <c r="A94" s="63" t="s">
        <v>468</v>
      </c>
      <c r="B94" s="63" t="s">
        <v>811</v>
      </c>
      <c r="C94" s="80"/>
      <c r="D94" s="80"/>
      <c r="E94" s="80"/>
      <c r="F94" s="80"/>
      <c r="G94" s="80"/>
    </row>
    <row r="95" spans="1:7" ht="12.75">
      <c r="A95" s="63" t="s">
        <v>468</v>
      </c>
      <c r="B95" s="63" t="s">
        <v>812</v>
      </c>
      <c r="C95" s="80"/>
      <c r="D95" s="80"/>
      <c r="E95" s="80"/>
      <c r="F95" s="80"/>
      <c r="G95" s="80"/>
    </row>
    <row r="96" spans="1:7" ht="12.75">
      <c r="A96" s="63" t="s">
        <v>483</v>
      </c>
      <c r="B96" s="63" t="s">
        <v>513</v>
      </c>
      <c r="C96" s="80">
        <v>3200</v>
      </c>
      <c r="D96" s="80">
        <v>3800</v>
      </c>
      <c r="E96" s="80">
        <v>3600</v>
      </c>
      <c r="F96" s="80">
        <v>4000</v>
      </c>
      <c r="G96" s="80">
        <v>1500</v>
      </c>
    </row>
    <row r="97" spans="1:7" ht="12.75">
      <c r="A97" s="63" t="s">
        <v>204</v>
      </c>
      <c r="B97" s="63" t="s">
        <v>562</v>
      </c>
      <c r="C97" s="80"/>
      <c r="D97" s="80"/>
      <c r="E97" s="80"/>
      <c r="F97" s="80"/>
      <c r="G97" s="80"/>
    </row>
    <row r="98" spans="1:7" ht="12.75">
      <c r="A98" s="63" t="s">
        <v>1117</v>
      </c>
      <c r="B98" s="63" t="s">
        <v>813</v>
      </c>
      <c r="C98" s="80"/>
      <c r="D98" s="80"/>
      <c r="E98" s="80"/>
      <c r="F98" s="80"/>
      <c r="G98" s="80"/>
    </row>
    <row r="99" spans="1:7" ht="12.75">
      <c r="A99" s="65" t="s">
        <v>161</v>
      </c>
      <c r="B99" s="65" t="s">
        <v>563</v>
      </c>
      <c r="C99" s="81">
        <v>61800</v>
      </c>
      <c r="D99" s="81">
        <v>19300</v>
      </c>
      <c r="E99" s="81">
        <v>43500</v>
      </c>
      <c r="F99" s="81">
        <v>52100</v>
      </c>
      <c r="G99" s="81">
        <v>84700</v>
      </c>
    </row>
    <row r="100" spans="1:7" ht="12.75">
      <c r="A100" s="166" t="s">
        <v>354</v>
      </c>
      <c r="B100" s="167"/>
      <c r="C100" s="167"/>
      <c r="D100" s="167"/>
      <c r="E100" s="167"/>
      <c r="F100" s="167"/>
      <c r="G100" s="167"/>
    </row>
    <row r="101" spans="1:7" ht="12.75">
      <c r="A101" s="61" t="s">
        <v>119</v>
      </c>
      <c r="B101" s="61" t="s">
        <v>814</v>
      </c>
      <c r="C101" s="78">
        <v>47000</v>
      </c>
      <c r="D101" s="78">
        <v>48000</v>
      </c>
      <c r="E101" s="78">
        <v>30900</v>
      </c>
      <c r="F101" s="78">
        <v>38000</v>
      </c>
      <c r="G101" s="78">
        <v>27500</v>
      </c>
    </row>
    <row r="102" spans="1:7" ht="12.75">
      <c r="A102" s="63" t="s">
        <v>119</v>
      </c>
      <c r="B102" s="63" t="s">
        <v>815</v>
      </c>
      <c r="C102" s="27">
        <v>32900</v>
      </c>
      <c r="D102" s="27">
        <v>66600</v>
      </c>
      <c r="E102" s="27">
        <v>33100</v>
      </c>
      <c r="F102" s="27">
        <v>41000</v>
      </c>
      <c r="G102" s="27">
        <v>59600</v>
      </c>
    </row>
    <row r="103" spans="1:7" ht="12.75">
      <c r="A103" s="63" t="s">
        <v>361</v>
      </c>
      <c r="B103" s="63" t="s">
        <v>816</v>
      </c>
      <c r="C103" s="27">
        <v>8500</v>
      </c>
      <c r="D103" s="27">
        <v>13000</v>
      </c>
      <c r="E103" s="27">
        <v>19000</v>
      </c>
      <c r="F103" s="27">
        <v>9500</v>
      </c>
      <c r="G103" s="27">
        <v>25000</v>
      </c>
    </row>
    <row r="104" spans="1:7" ht="12.75">
      <c r="A104" s="63" t="s">
        <v>197</v>
      </c>
      <c r="B104" s="63" t="s">
        <v>817</v>
      </c>
      <c r="C104" s="80">
        <v>27500</v>
      </c>
      <c r="D104" s="80">
        <v>23900</v>
      </c>
      <c r="E104" s="80">
        <v>34200</v>
      </c>
      <c r="F104" s="80">
        <v>47600</v>
      </c>
      <c r="G104" s="80">
        <v>42400</v>
      </c>
    </row>
    <row r="105" spans="1:7" ht="12.75">
      <c r="A105" s="63" t="s">
        <v>197</v>
      </c>
      <c r="B105" s="63" t="s">
        <v>1099</v>
      </c>
      <c r="C105" s="80"/>
      <c r="D105" s="80"/>
      <c r="E105" s="80"/>
      <c r="F105" s="80"/>
      <c r="G105" s="80">
        <v>11800</v>
      </c>
    </row>
    <row r="106" spans="1:7" ht="12.75">
      <c r="A106" s="63" t="s">
        <v>197</v>
      </c>
      <c r="B106" s="63" t="s">
        <v>1066</v>
      </c>
      <c r="C106" s="80">
        <v>3050</v>
      </c>
      <c r="D106" s="80">
        <v>2370</v>
      </c>
      <c r="E106" s="80">
        <v>1020</v>
      </c>
      <c r="F106" s="80">
        <v>1000</v>
      </c>
      <c r="G106" s="80">
        <v>2600</v>
      </c>
    </row>
    <row r="107" spans="1:7" ht="12.75">
      <c r="A107" s="63" t="s">
        <v>197</v>
      </c>
      <c r="B107" s="63" t="s">
        <v>1093</v>
      </c>
      <c r="C107" s="80"/>
      <c r="D107" s="80"/>
      <c r="E107" s="80"/>
      <c r="F107" s="80"/>
      <c r="G107" s="80">
        <v>162</v>
      </c>
    </row>
    <row r="108" spans="1:7" ht="12.75">
      <c r="A108" s="63" t="s">
        <v>1118</v>
      </c>
      <c r="B108" s="63" t="s">
        <v>819</v>
      </c>
      <c r="C108" s="27">
        <v>19100</v>
      </c>
      <c r="D108" s="27">
        <v>9800</v>
      </c>
      <c r="E108" s="27">
        <v>18900</v>
      </c>
      <c r="F108" s="27">
        <v>22600</v>
      </c>
      <c r="G108" s="27">
        <v>39900</v>
      </c>
    </row>
    <row r="109" spans="1:7" ht="12.75">
      <c r="A109" s="63" t="s">
        <v>393</v>
      </c>
      <c r="B109" s="63" t="s">
        <v>820</v>
      </c>
      <c r="C109" s="27">
        <v>24970</v>
      </c>
      <c r="D109" s="27">
        <v>32000</v>
      </c>
      <c r="E109" s="27">
        <v>39000</v>
      </c>
      <c r="F109" s="27">
        <v>49000</v>
      </c>
      <c r="G109" s="27">
        <v>49200</v>
      </c>
    </row>
    <row r="110" spans="1:7" ht="12.75">
      <c r="A110" s="63" t="s">
        <v>393</v>
      </c>
      <c r="B110" s="63" t="s">
        <v>821</v>
      </c>
      <c r="C110" s="27">
        <v>47000</v>
      </c>
      <c r="D110" s="27">
        <v>46000</v>
      </c>
      <c r="E110" s="27">
        <v>36000</v>
      </c>
      <c r="F110" s="27">
        <v>47000</v>
      </c>
      <c r="G110" s="27">
        <v>54300</v>
      </c>
    </row>
    <row r="111" spans="1:7" ht="12.75">
      <c r="A111" s="63" t="s">
        <v>393</v>
      </c>
      <c r="B111" s="63" t="s">
        <v>822</v>
      </c>
      <c r="C111" s="27">
        <v>31000</v>
      </c>
      <c r="D111" s="27">
        <v>34000</v>
      </c>
      <c r="E111" s="27">
        <v>35000</v>
      </c>
      <c r="F111" s="27">
        <v>28000</v>
      </c>
      <c r="G111" s="27">
        <v>40000</v>
      </c>
    </row>
    <row r="112" spans="1:7" ht="12.75">
      <c r="A112" s="63" t="s">
        <v>393</v>
      </c>
      <c r="B112" s="63" t="s">
        <v>823</v>
      </c>
      <c r="C112" s="27">
        <v>73000</v>
      </c>
      <c r="D112" s="27">
        <v>87000</v>
      </c>
      <c r="E112" s="27">
        <v>86000</v>
      </c>
      <c r="F112" s="27">
        <v>110000</v>
      </c>
      <c r="G112" s="27">
        <v>94300</v>
      </c>
    </row>
    <row r="113" spans="1:7" ht="12.75">
      <c r="A113" s="63" t="s">
        <v>393</v>
      </c>
      <c r="B113" s="63" t="s">
        <v>824</v>
      </c>
      <c r="C113" s="27">
        <v>46000</v>
      </c>
      <c r="D113" s="27">
        <v>41000</v>
      </c>
      <c r="E113" s="27">
        <v>38000</v>
      </c>
      <c r="F113" s="27">
        <v>39000</v>
      </c>
      <c r="G113" s="27">
        <v>44000</v>
      </c>
    </row>
    <row r="114" spans="1:7" ht="12.75">
      <c r="A114" s="63" t="s">
        <v>393</v>
      </c>
      <c r="B114" s="63" t="s">
        <v>1094</v>
      </c>
      <c r="C114" s="27">
        <v>10000</v>
      </c>
      <c r="D114" s="27">
        <v>20000</v>
      </c>
      <c r="E114" s="27">
        <v>37000</v>
      </c>
      <c r="F114" s="27">
        <v>39000</v>
      </c>
      <c r="G114" s="27">
        <v>41300</v>
      </c>
    </row>
    <row r="115" spans="1:7" ht="12.75">
      <c r="A115" s="63" t="s">
        <v>393</v>
      </c>
      <c r="B115" s="63" t="s">
        <v>826</v>
      </c>
      <c r="C115" s="27">
        <v>990</v>
      </c>
      <c r="D115" s="27">
        <v>3600</v>
      </c>
      <c r="E115" s="27">
        <v>26000</v>
      </c>
      <c r="F115" s="27">
        <v>16000</v>
      </c>
      <c r="G115" s="27">
        <v>17800</v>
      </c>
    </row>
    <row r="116" spans="1:7" ht="12.75">
      <c r="A116" s="63" t="s">
        <v>393</v>
      </c>
      <c r="B116" s="63" t="s">
        <v>827</v>
      </c>
      <c r="C116" s="27">
        <v>46000</v>
      </c>
      <c r="D116" s="27">
        <v>44000</v>
      </c>
      <c r="E116" s="27">
        <v>46000</v>
      </c>
      <c r="F116" s="27">
        <v>40000</v>
      </c>
      <c r="G116" s="27">
        <v>50</v>
      </c>
    </row>
    <row r="117" spans="1:7" ht="12.75">
      <c r="A117" s="63" t="s">
        <v>393</v>
      </c>
      <c r="B117" s="63" t="s">
        <v>828</v>
      </c>
      <c r="C117" s="27">
        <v>37000</v>
      </c>
      <c r="D117" s="27">
        <v>40000</v>
      </c>
      <c r="E117" s="27">
        <v>32000</v>
      </c>
      <c r="F117" s="27">
        <v>35000</v>
      </c>
      <c r="G117" s="27">
        <v>43300</v>
      </c>
    </row>
    <row r="118" spans="1:7" ht="12.75">
      <c r="A118" s="63" t="s">
        <v>393</v>
      </c>
      <c r="B118" s="63" t="s">
        <v>829</v>
      </c>
      <c r="C118" s="27">
        <v>22000</v>
      </c>
      <c r="D118" s="27">
        <v>21000</v>
      </c>
      <c r="E118" s="27">
        <v>18000</v>
      </c>
      <c r="F118" s="27">
        <v>23000</v>
      </c>
      <c r="G118" s="27">
        <v>16000</v>
      </c>
    </row>
    <row r="119" spans="1:7" ht="12.75">
      <c r="A119" s="63" t="s">
        <v>393</v>
      </c>
      <c r="B119" s="63" t="s">
        <v>830</v>
      </c>
      <c r="C119" s="27">
        <v>30000</v>
      </c>
      <c r="D119" s="27">
        <v>25000</v>
      </c>
      <c r="E119" s="27">
        <v>47000</v>
      </c>
      <c r="F119" s="27">
        <v>58000</v>
      </c>
      <c r="G119" s="27">
        <v>59200</v>
      </c>
    </row>
    <row r="120" spans="1:7" ht="12.75">
      <c r="A120" s="63" t="s">
        <v>393</v>
      </c>
      <c r="B120" s="63" t="s">
        <v>831</v>
      </c>
      <c r="C120" s="27">
        <v>24000</v>
      </c>
      <c r="D120" s="27">
        <v>23000</v>
      </c>
      <c r="E120" s="27">
        <v>27000</v>
      </c>
      <c r="F120" s="27">
        <v>49000</v>
      </c>
      <c r="G120" s="27">
        <v>70200</v>
      </c>
    </row>
    <row r="121" spans="1:7" ht="12.75">
      <c r="A121" s="63" t="s">
        <v>393</v>
      </c>
      <c r="B121" s="63" t="s">
        <v>832</v>
      </c>
      <c r="C121" s="27">
        <v>58000</v>
      </c>
      <c r="D121" s="27">
        <v>68000</v>
      </c>
      <c r="E121" s="27">
        <v>47000</v>
      </c>
      <c r="F121" s="27">
        <v>53000</v>
      </c>
      <c r="G121" s="27">
        <v>42100</v>
      </c>
    </row>
    <row r="122" spans="1:7" ht="12.75">
      <c r="A122" s="63" t="s">
        <v>393</v>
      </c>
      <c r="B122" s="63" t="s">
        <v>833</v>
      </c>
      <c r="C122" s="27">
        <v>42000</v>
      </c>
      <c r="D122" s="27">
        <v>50000</v>
      </c>
      <c r="E122" s="27">
        <v>62000</v>
      </c>
      <c r="F122" s="27">
        <v>53000</v>
      </c>
      <c r="G122" s="27">
        <v>52300</v>
      </c>
    </row>
    <row r="123" spans="1:7" ht="12.75">
      <c r="A123" s="63" t="s">
        <v>393</v>
      </c>
      <c r="B123" s="63" t="s">
        <v>834</v>
      </c>
      <c r="C123" s="27">
        <v>74000</v>
      </c>
      <c r="D123" s="27">
        <v>84000</v>
      </c>
      <c r="E123" s="27">
        <v>110000</v>
      </c>
      <c r="F123" s="27">
        <v>100000</v>
      </c>
      <c r="G123" s="27">
        <v>94300</v>
      </c>
    </row>
    <row r="124" spans="1:7" ht="12.75">
      <c r="A124" s="63" t="s">
        <v>393</v>
      </c>
      <c r="B124" s="63" t="s">
        <v>835</v>
      </c>
      <c r="C124" s="27">
        <v>32000</v>
      </c>
      <c r="D124" s="27">
        <v>33000</v>
      </c>
      <c r="E124" s="27">
        <v>35000</v>
      </c>
      <c r="F124" s="27">
        <v>45000</v>
      </c>
      <c r="G124" s="27">
        <v>33200</v>
      </c>
    </row>
    <row r="125" spans="1:7" ht="12.75">
      <c r="A125" s="63" t="s">
        <v>393</v>
      </c>
      <c r="B125" s="63" t="s">
        <v>836</v>
      </c>
      <c r="C125" s="27">
        <v>30000</v>
      </c>
      <c r="D125" s="27">
        <v>44000</v>
      </c>
      <c r="E125" s="27">
        <v>30000</v>
      </c>
      <c r="F125" s="27">
        <v>56000</v>
      </c>
      <c r="G125" s="27">
        <v>53300</v>
      </c>
    </row>
    <row r="126" spans="1:7" ht="12.75">
      <c r="A126" s="63" t="s">
        <v>393</v>
      </c>
      <c r="B126" s="63" t="s">
        <v>1100</v>
      </c>
      <c r="C126" s="27">
        <v>19000</v>
      </c>
      <c r="D126" s="27">
        <v>24000</v>
      </c>
      <c r="E126" s="27">
        <v>23000</v>
      </c>
      <c r="F126" s="27">
        <v>26000</v>
      </c>
      <c r="G126" s="27">
        <v>25200</v>
      </c>
    </row>
    <row r="127" spans="1:7" ht="12.75">
      <c r="A127" s="63" t="s">
        <v>393</v>
      </c>
      <c r="B127" s="63" t="s">
        <v>837</v>
      </c>
      <c r="C127" s="27">
        <v>38000</v>
      </c>
      <c r="D127" s="27">
        <v>29000</v>
      </c>
      <c r="E127" s="27">
        <v>40000</v>
      </c>
      <c r="F127" s="27">
        <v>43000</v>
      </c>
      <c r="G127" s="27">
        <v>43300</v>
      </c>
    </row>
    <row r="128" spans="1:7" ht="12.75">
      <c r="A128" s="63" t="s">
        <v>199</v>
      </c>
      <c r="B128" s="63" t="s">
        <v>450</v>
      </c>
      <c r="C128" s="27">
        <v>13100</v>
      </c>
      <c r="D128" s="27">
        <v>15700</v>
      </c>
      <c r="E128" s="27">
        <v>15500</v>
      </c>
      <c r="F128" s="27">
        <v>7740</v>
      </c>
      <c r="G128" s="27">
        <v>16600</v>
      </c>
    </row>
    <row r="129" spans="1:7" ht="12.75">
      <c r="A129" s="63" t="s">
        <v>199</v>
      </c>
      <c r="B129" s="63" t="s">
        <v>451</v>
      </c>
      <c r="C129" s="27">
        <v>16600</v>
      </c>
      <c r="D129" s="27">
        <v>15600</v>
      </c>
      <c r="E129" s="27">
        <v>14700</v>
      </c>
      <c r="F129" s="27">
        <v>10600</v>
      </c>
      <c r="G129" s="27">
        <v>15200</v>
      </c>
    </row>
    <row r="130" spans="1:7" ht="12.75">
      <c r="A130" s="63" t="s">
        <v>199</v>
      </c>
      <c r="B130" s="63" t="s">
        <v>452</v>
      </c>
      <c r="C130" s="27">
        <v>18600</v>
      </c>
      <c r="D130" s="27">
        <v>17600</v>
      </c>
      <c r="E130" s="27">
        <v>20800</v>
      </c>
      <c r="F130" s="27">
        <v>19700</v>
      </c>
      <c r="G130" s="27">
        <v>18000</v>
      </c>
    </row>
    <row r="131" spans="1:7" ht="12.75">
      <c r="A131" s="63" t="s">
        <v>199</v>
      </c>
      <c r="B131" s="63" t="s">
        <v>453</v>
      </c>
      <c r="C131" s="27">
        <v>14800</v>
      </c>
      <c r="D131" s="27">
        <v>17100</v>
      </c>
      <c r="E131" s="27">
        <v>12600</v>
      </c>
      <c r="F131" s="27">
        <v>18400</v>
      </c>
      <c r="G131" s="27">
        <v>14900</v>
      </c>
    </row>
    <row r="132" spans="1:7" ht="12.75">
      <c r="A132" s="63" t="s">
        <v>199</v>
      </c>
      <c r="B132" s="63" t="s">
        <v>454</v>
      </c>
      <c r="C132" s="27">
        <v>15000</v>
      </c>
      <c r="D132" s="27">
        <v>14400</v>
      </c>
      <c r="E132" s="27">
        <v>15500</v>
      </c>
      <c r="F132" s="27">
        <v>16500</v>
      </c>
      <c r="G132" s="27">
        <v>20600</v>
      </c>
    </row>
    <row r="133" spans="1:7" ht="12.75">
      <c r="A133" s="63" t="s">
        <v>199</v>
      </c>
      <c r="B133" s="63" t="s">
        <v>455</v>
      </c>
      <c r="C133" s="27">
        <v>16400</v>
      </c>
      <c r="D133" s="27">
        <v>18800</v>
      </c>
      <c r="E133" s="27">
        <v>17000</v>
      </c>
      <c r="F133" s="27">
        <v>12900</v>
      </c>
      <c r="G133" s="27">
        <v>17900</v>
      </c>
    </row>
    <row r="134" spans="1:7" ht="12.75">
      <c r="A134" s="63" t="s">
        <v>199</v>
      </c>
      <c r="B134" s="63" t="s">
        <v>456</v>
      </c>
      <c r="C134" s="27">
        <v>19000</v>
      </c>
      <c r="D134" s="27">
        <v>24000</v>
      </c>
      <c r="E134" s="27">
        <v>18000</v>
      </c>
      <c r="F134" s="27">
        <v>20000</v>
      </c>
      <c r="G134" s="27">
        <v>19000</v>
      </c>
    </row>
    <row r="135" spans="1:7" ht="12.75">
      <c r="A135" s="63" t="s">
        <v>199</v>
      </c>
      <c r="B135" s="63" t="s">
        <v>457</v>
      </c>
      <c r="C135" s="27">
        <v>10000</v>
      </c>
      <c r="D135" s="27">
        <v>6700</v>
      </c>
      <c r="E135" s="27">
        <v>8700</v>
      </c>
      <c r="F135" s="27">
        <v>9500</v>
      </c>
      <c r="G135" s="27">
        <v>12000</v>
      </c>
    </row>
    <row r="136" spans="1:7" ht="12.75">
      <c r="A136" s="63" t="s">
        <v>199</v>
      </c>
      <c r="B136" s="63" t="s">
        <v>458</v>
      </c>
      <c r="C136" s="27">
        <v>16000</v>
      </c>
      <c r="D136" s="27">
        <v>17000</v>
      </c>
      <c r="E136" s="27">
        <v>11000</v>
      </c>
      <c r="F136" s="27">
        <v>9500</v>
      </c>
      <c r="G136" s="27">
        <v>17100</v>
      </c>
    </row>
    <row r="137" spans="1:7" ht="12.75">
      <c r="A137" s="63" t="s">
        <v>199</v>
      </c>
      <c r="B137" s="63" t="s">
        <v>459</v>
      </c>
      <c r="C137" s="27">
        <v>5200</v>
      </c>
      <c r="D137" s="27">
        <v>6000</v>
      </c>
      <c r="E137" s="27">
        <v>5500</v>
      </c>
      <c r="F137" s="27">
        <v>5400</v>
      </c>
      <c r="G137" s="27">
        <v>5920</v>
      </c>
    </row>
    <row r="138" spans="1:7" ht="12.75">
      <c r="A138" s="63" t="s">
        <v>199</v>
      </c>
      <c r="B138" s="63" t="s">
        <v>460</v>
      </c>
      <c r="C138" s="27">
        <v>17000</v>
      </c>
      <c r="D138" s="27">
        <v>18000</v>
      </c>
      <c r="E138" s="27">
        <v>18000</v>
      </c>
      <c r="F138" s="27">
        <v>13000</v>
      </c>
      <c r="G138" s="27">
        <v>16000</v>
      </c>
    </row>
    <row r="139" spans="1:7" ht="12.75">
      <c r="A139" s="63" t="s">
        <v>199</v>
      </c>
      <c r="B139" s="63" t="s">
        <v>461</v>
      </c>
      <c r="C139" s="27">
        <v>2570</v>
      </c>
      <c r="D139" s="27">
        <v>2970</v>
      </c>
      <c r="E139" s="27">
        <v>2420</v>
      </c>
      <c r="F139" s="27">
        <v>5100</v>
      </c>
      <c r="G139" s="27">
        <v>3330</v>
      </c>
    </row>
    <row r="140" spans="1:7" ht="12.75">
      <c r="A140" s="63" t="s">
        <v>199</v>
      </c>
      <c r="B140" s="63" t="s">
        <v>462</v>
      </c>
      <c r="C140" s="27">
        <v>6890</v>
      </c>
      <c r="D140" s="27">
        <v>7720</v>
      </c>
      <c r="E140" s="27">
        <v>16500</v>
      </c>
      <c r="F140" s="27">
        <v>16200</v>
      </c>
      <c r="G140" s="27">
        <v>12200</v>
      </c>
    </row>
    <row r="141" spans="1:7" ht="12.75">
      <c r="A141" s="63" t="s">
        <v>483</v>
      </c>
      <c r="B141" s="63" t="s">
        <v>838</v>
      </c>
      <c r="C141" s="80">
        <v>95000</v>
      </c>
      <c r="D141" s="80">
        <v>77000</v>
      </c>
      <c r="E141" s="80">
        <v>75000</v>
      </c>
      <c r="F141" s="80">
        <v>60000</v>
      </c>
      <c r="G141" s="80">
        <v>91000</v>
      </c>
    </row>
    <row r="142" spans="1:7" ht="12.75">
      <c r="A142" s="63" t="s">
        <v>483</v>
      </c>
      <c r="B142" s="63" t="s">
        <v>839</v>
      </c>
      <c r="C142" s="80">
        <v>55000</v>
      </c>
      <c r="D142" s="80">
        <v>48000</v>
      </c>
      <c r="E142" s="80">
        <v>55000</v>
      </c>
      <c r="F142" s="80">
        <v>47000</v>
      </c>
      <c r="G142" s="80">
        <v>52000</v>
      </c>
    </row>
    <row r="143" spans="1:7" ht="12.75">
      <c r="A143" s="63" t="s">
        <v>483</v>
      </c>
      <c r="B143" s="63" t="s">
        <v>840</v>
      </c>
      <c r="C143" s="80">
        <v>16000</v>
      </c>
      <c r="D143" s="80">
        <v>20000</v>
      </c>
      <c r="E143" s="80">
        <v>21000</v>
      </c>
      <c r="F143" s="80">
        <v>17000</v>
      </c>
      <c r="G143" s="80">
        <v>18000</v>
      </c>
    </row>
    <row r="144" spans="1:7" ht="12.75">
      <c r="A144" s="63" t="s">
        <v>483</v>
      </c>
      <c r="B144" s="63" t="s">
        <v>841</v>
      </c>
      <c r="C144" s="80">
        <v>57000</v>
      </c>
      <c r="D144" s="80">
        <v>69000</v>
      </c>
      <c r="E144" s="80">
        <v>66000</v>
      </c>
      <c r="F144" s="80">
        <v>130000</v>
      </c>
      <c r="G144" s="80">
        <v>64000</v>
      </c>
    </row>
    <row r="145" spans="1:7" ht="12.75">
      <c r="A145" s="63" t="s">
        <v>483</v>
      </c>
      <c r="B145" s="63" t="s">
        <v>842</v>
      </c>
      <c r="C145" s="80">
        <v>33000</v>
      </c>
      <c r="D145" s="80">
        <v>35000</v>
      </c>
      <c r="E145" s="80">
        <v>43000</v>
      </c>
      <c r="F145" s="80">
        <v>42000</v>
      </c>
      <c r="G145" s="80">
        <v>32000</v>
      </c>
    </row>
    <row r="146" spans="1:7" ht="12.75">
      <c r="A146" s="63" t="s">
        <v>483</v>
      </c>
      <c r="B146" s="63" t="s">
        <v>843</v>
      </c>
      <c r="C146" s="80">
        <v>62000</v>
      </c>
      <c r="D146" s="80">
        <v>71000</v>
      </c>
      <c r="E146" s="80">
        <v>41000</v>
      </c>
      <c r="F146" s="80">
        <v>53000</v>
      </c>
      <c r="G146" s="80">
        <v>63000</v>
      </c>
    </row>
    <row r="147" spans="1:7" ht="12.75">
      <c r="A147" s="63" t="s">
        <v>483</v>
      </c>
      <c r="B147" s="63" t="s">
        <v>844</v>
      </c>
      <c r="C147" s="80">
        <v>26000</v>
      </c>
      <c r="D147" s="80">
        <v>24000</v>
      </c>
      <c r="E147" s="80">
        <v>33000</v>
      </c>
      <c r="F147" s="80">
        <v>31000</v>
      </c>
      <c r="G147" s="80">
        <v>29000</v>
      </c>
    </row>
    <row r="148" spans="1:7" ht="12.75">
      <c r="A148" s="63" t="s">
        <v>483</v>
      </c>
      <c r="B148" s="63" t="s">
        <v>1250</v>
      </c>
      <c r="C148" s="80">
        <v>20000</v>
      </c>
      <c r="D148" s="80">
        <v>11000</v>
      </c>
      <c r="E148" s="80">
        <v>14000</v>
      </c>
      <c r="F148" s="80">
        <v>10000</v>
      </c>
      <c r="G148" s="80">
        <v>14000</v>
      </c>
    </row>
    <row r="149" spans="1:7" ht="12.75">
      <c r="A149" s="63" t="s">
        <v>203</v>
      </c>
      <c r="B149" s="63" t="s">
        <v>561</v>
      </c>
      <c r="C149" s="27">
        <v>7500</v>
      </c>
      <c r="D149" s="27">
        <v>6100</v>
      </c>
      <c r="E149" s="27">
        <v>7700</v>
      </c>
      <c r="F149" s="27">
        <v>6500</v>
      </c>
      <c r="G149" s="27">
        <v>7700</v>
      </c>
    </row>
    <row r="150" spans="1:7" ht="12.75">
      <c r="A150" s="63" t="s">
        <v>204</v>
      </c>
      <c r="B150" s="63" t="s">
        <v>1101</v>
      </c>
      <c r="C150" s="80"/>
      <c r="D150" s="80"/>
      <c r="E150" s="80"/>
      <c r="F150" s="80"/>
      <c r="G150" s="80"/>
    </row>
    <row r="151" spans="1:7" ht="12.75">
      <c r="A151" s="63" t="s">
        <v>1117</v>
      </c>
      <c r="B151" s="63" t="s">
        <v>845</v>
      </c>
      <c r="C151" s="80"/>
      <c r="D151" s="80"/>
      <c r="E151" s="80"/>
      <c r="F151" s="80"/>
      <c r="G151" s="80"/>
    </row>
    <row r="152" spans="1:7" ht="12.75">
      <c r="A152" s="63" t="s">
        <v>1117</v>
      </c>
      <c r="B152" s="63" t="s">
        <v>846</v>
      </c>
      <c r="C152" s="80"/>
      <c r="D152" s="80"/>
      <c r="E152" s="80"/>
      <c r="F152" s="80"/>
      <c r="G152" s="80"/>
    </row>
    <row r="153" spans="1:7" ht="12.75">
      <c r="A153" s="63" t="s">
        <v>1117</v>
      </c>
      <c r="B153" s="63" t="s">
        <v>847</v>
      </c>
      <c r="C153" s="80"/>
      <c r="D153" s="80"/>
      <c r="E153" s="80"/>
      <c r="F153" s="80"/>
      <c r="G153" s="80"/>
    </row>
    <row r="154" spans="1:7" ht="12.75">
      <c r="A154" s="63" t="s">
        <v>170</v>
      </c>
      <c r="B154" s="63" t="s">
        <v>602</v>
      </c>
      <c r="C154" s="80">
        <v>8690</v>
      </c>
      <c r="D154" s="80">
        <v>10300</v>
      </c>
      <c r="E154" s="80">
        <v>10700</v>
      </c>
      <c r="F154" s="80">
        <v>10800</v>
      </c>
      <c r="G154" s="80">
        <v>13300</v>
      </c>
    </row>
    <row r="155" spans="1:7" ht="12.75">
      <c r="A155" s="63" t="s">
        <v>603</v>
      </c>
      <c r="B155" s="63" t="s">
        <v>848</v>
      </c>
      <c r="C155" s="80"/>
      <c r="D155" s="80"/>
      <c r="E155" s="80"/>
      <c r="F155" s="80"/>
      <c r="G155" s="80"/>
    </row>
    <row r="156" spans="1:7" ht="12.75">
      <c r="A156" s="63" t="s">
        <v>138</v>
      </c>
      <c r="B156" s="63" t="s">
        <v>849</v>
      </c>
      <c r="C156" s="27">
        <v>67422</v>
      </c>
      <c r="D156" s="27">
        <v>48611</v>
      </c>
      <c r="E156" s="27">
        <v>67432</v>
      </c>
      <c r="F156" s="27">
        <v>19181</v>
      </c>
      <c r="G156" s="27">
        <v>29038</v>
      </c>
    </row>
    <row r="157" spans="1:7" ht="12.75">
      <c r="A157" s="63" t="s">
        <v>138</v>
      </c>
      <c r="B157" s="63" t="s">
        <v>850</v>
      </c>
      <c r="C157" s="27">
        <v>52267</v>
      </c>
      <c r="D157" s="27">
        <v>87918</v>
      </c>
      <c r="E157" s="27">
        <v>78096</v>
      </c>
      <c r="F157" s="27">
        <v>49447</v>
      </c>
      <c r="G157" s="27">
        <v>95498</v>
      </c>
    </row>
    <row r="158" spans="1:7" ht="12.75">
      <c r="A158" s="63" t="s">
        <v>138</v>
      </c>
      <c r="B158" s="63" t="s">
        <v>611</v>
      </c>
      <c r="C158" s="27">
        <v>2430</v>
      </c>
      <c r="D158" s="27">
        <v>5933</v>
      </c>
      <c r="E158" s="27">
        <v>4017</v>
      </c>
      <c r="F158" s="27">
        <v>4485</v>
      </c>
      <c r="G158" s="27">
        <v>2394</v>
      </c>
    </row>
    <row r="159" spans="1:7" ht="12.75">
      <c r="A159" s="63" t="s">
        <v>138</v>
      </c>
      <c r="B159" s="63" t="s">
        <v>612</v>
      </c>
      <c r="C159" s="27">
        <v>17820</v>
      </c>
      <c r="D159" s="27">
        <v>10536</v>
      </c>
      <c r="E159" s="27">
        <v>15672</v>
      </c>
      <c r="F159" s="27">
        <v>19977</v>
      </c>
      <c r="G159" s="27">
        <v>16615</v>
      </c>
    </row>
    <row r="160" spans="1:7" ht="12.75">
      <c r="A160" s="63" t="s">
        <v>138</v>
      </c>
      <c r="B160" s="63" t="s">
        <v>613</v>
      </c>
      <c r="C160" s="27">
        <v>33481</v>
      </c>
      <c r="D160" s="27">
        <v>16353</v>
      </c>
      <c r="E160" s="27">
        <v>35698</v>
      </c>
      <c r="F160" s="27">
        <v>10838</v>
      </c>
      <c r="G160" s="27">
        <v>28661</v>
      </c>
    </row>
    <row r="161" spans="1:7" ht="12.75">
      <c r="A161" s="63" t="s">
        <v>116</v>
      </c>
      <c r="B161" s="63" t="s">
        <v>851</v>
      </c>
      <c r="C161" s="27">
        <f>8500+6800+10000</f>
        <v>25300</v>
      </c>
      <c r="D161" s="27">
        <f>11300+14100+14200</f>
        <v>39600</v>
      </c>
      <c r="E161" s="27">
        <f>5670+9040+11200</f>
        <v>25910</v>
      </c>
      <c r="F161" s="27">
        <f>10500+4580+9180</f>
        <v>24260</v>
      </c>
      <c r="G161" s="27">
        <f>7730+8670+7230</f>
        <v>23630</v>
      </c>
    </row>
    <row r="162" spans="1:7" ht="12.75">
      <c r="A162" s="63" t="s">
        <v>142</v>
      </c>
      <c r="B162" s="63" t="s">
        <v>852</v>
      </c>
      <c r="C162" s="80">
        <v>11000</v>
      </c>
      <c r="D162" s="80">
        <v>8800</v>
      </c>
      <c r="E162" s="80">
        <v>8300</v>
      </c>
      <c r="F162" s="80">
        <v>11000</v>
      </c>
      <c r="G162" s="80">
        <v>9900</v>
      </c>
    </row>
    <row r="163" spans="1:7" ht="12.75">
      <c r="A163" s="63" t="s">
        <v>142</v>
      </c>
      <c r="B163" s="63" t="s">
        <v>630</v>
      </c>
      <c r="C163" s="80">
        <v>13000</v>
      </c>
      <c r="D163" s="80">
        <v>14000</v>
      </c>
      <c r="E163" s="80">
        <v>14000</v>
      </c>
      <c r="F163" s="80">
        <v>12000</v>
      </c>
      <c r="G163" s="80">
        <v>14000</v>
      </c>
    </row>
    <row r="164" spans="1:7" ht="12.75">
      <c r="A164" s="63" t="s">
        <v>645</v>
      </c>
      <c r="B164" s="63" t="s">
        <v>662</v>
      </c>
      <c r="C164" s="27">
        <v>48300</v>
      </c>
      <c r="D164" s="27">
        <v>55700</v>
      </c>
      <c r="E164" s="27">
        <v>53100</v>
      </c>
      <c r="F164" s="27">
        <v>64100</v>
      </c>
      <c r="G164" s="27">
        <v>65100</v>
      </c>
    </row>
    <row r="165" spans="1:7" ht="12.75">
      <c r="A165" s="63" t="s">
        <v>663</v>
      </c>
      <c r="B165" s="63" t="s">
        <v>853</v>
      </c>
      <c r="C165" s="80"/>
      <c r="D165" s="27">
        <v>58492</v>
      </c>
      <c r="E165" s="27">
        <v>36672</v>
      </c>
      <c r="F165" s="27">
        <v>0</v>
      </c>
      <c r="G165" s="27">
        <v>43485</v>
      </c>
    </row>
    <row r="166" spans="1:7" ht="12.75">
      <c r="A166" s="63" t="s">
        <v>663</v>
      </c>
      <c r="B166" s="63" t="s">
        <v>854</v>
      </c>
      <c r="C166" s="80"/>
      <c r="D166" s="27">
        <v>14541</v>
      </c>
      <c r="E166" s="27">
        <v>22903</v>
      </c>
      <c r="F166" s="27">
        <v>11655</v>
      </c>
      <c r="G166" s="27">
        <v>13135</v>
      </c>
    </row>
    <row r="167" spans="1:7" ht="12.75">
      <c r="A167" s="63" t="s">
        <v>663</v>
      </c>
      <c r="B167" s="63" t="s">
        <v>855</v>
      </c>
      <c r="C167" s="80"/>
      <c r="D167" s="27">
        <v>84360</v>
      </c>
      <c r="E167" s="27">
        <v>98420</v>
      </c>
      <c r="F167" s="27">
        <v>101380</v>
      </c>
      <c r="G167" s="27">
        <v>86580</v>
      </c>
    </row>
    <row r="168" spans="1:7" ht="12.75">
      <c r="A168" s="63" t="s">
        <v>663</v>
      </c>
      <c r="B168" s="63" t="s">
        <v>856</v>
      </c>
      <c r="C168" s="80"/>
      <c r="D168" s="27">
        <v>74000</v>
      </c>
      <c r="E168" s="27">
        <v>85618</v>
      </c>
      <c r="F168" s="27">
        <v>89170</v>
      </c>
      <c r="G168" s="27">
        <v>70226</v>
      </c>
    </row>
    <row r="169" spans="1:7" ht="12.75">
      <c r="A169" s="63" t="s">
        <v>663</v>
      </c>
      <c r="B169" s="63" t="s">
        <v>707</v>
      </c>
      <c r="C169" s="80"/>
      <c r="D169" s="27">
        <v>54790</v>
      </c>
      <c r="E169" s="27">
        <v>40445</v>
      </c>
      <c r="F169" s="27">
        <v>36489</v>
      </c>
      <c r="G169" s="27">
        <v>42439</v>
      </c>
    </row>
    <row r="170" spans="1:7" ht="12.75">
      <c r="A170" s="63" t="s">
        <v>663</v>
      </c>
      <c r="B170" s="63" t="s">
        <v>857</v>
      </c>
      <c r="C170" s="80"/>
      <c r="D170" s="27">
        <v>34632</v>
      </c>
      <c r="E170" s="27">
        <v>35420</v>
      </c>
      <c r="F170" s="27">
        <v>52614</v>
      </c>
      <c r="G170" s="27">
        <v>41736</v>
      </c>
    </row>
    <row r="171" spans="1:7" ht="12.75">
      <c r="A171" s="63" t="s">
        <v>663</v>
      </c>
      <c r="B171" s="63" t="s">
        <v>858</v>
      </c>
      <c r="C171" s="80"/>
      <c r="D171" s="27">
        <v>45880</v>
      </c>
      <c r="E171" s="27">
        <v>26566</v>
      </c>
      <c r="F171" s="27">
        <v>27121</v>
      </c>
      <c r="G171" s="27">
        <v>38110</v>
      </c>
    </row>
    <row r="172" spans="1:7" ht="12.75">
      <c r="A172" s="63" t="s">
        <v>663</v>
      </c>
      <c r="B172" s="63" t="s">
        <v>859</v>
      </c>
      <c r="C172" s="80"/>
      <c r="D172" s="27">
        <v>57239</v>
      </c>
      <c r="E172" s="27">
        <v>45236</v>
      </c>
      <c r="F172" s="27">
        <v>34447</v>
      </c>
      <c r="G172" s="27">
        <v>51245</v>
      </c>
    </row>
    <row r="173" spans="1:7" ht="12.75">
      <c r="A173" s="63" t="s">
        <v>663</v>
      </c>
      <c r="B173" s="63" t="s">
        <v>714</v>
      </c>
      <c r="C173" s="80"/>
      <c r="D173" s="27">
        <v>20406</v>
      </c>
      <c r="E173" s="27">
        <v>22441</v>
      </c>
      <c r="F173" s="27">
        <v>12365</v>
      </c>
      <c r="G173" s="27">
        <v>16239</v>
      </c>
    </row>
    <row r="174" spans="1:7" ht="12.75">
      <c r="A174" s="63" t="s">
        <v>663</v>
      </c>
      <c r="B174" s="63" t="s">
        <v>715</v>
      </c>
      <c r="C174" s="80"/>
      <c r="D174" s="27">
        <v>25197</v>
      </c>
      <c r="E174" s="27">
        <v>13575</v>
      </c>
      <c r="F174" s="27">
        <v>20942</v>
      </c>
      <c r="G174" s="27">
        <v>14205</v>
      </c>
    </row>
    <row r="175" spans="1:7" ht="12.75">
      <c r="A175" s="63" t="s">
        <v>663</v>
      </c>
      <c r="B175" s="63" t="s">
        <v>860</v>
      </c>
      <c r="C175" s="80"/>
      <c r="D175" s="27">
        <v>43290</v>
      </c>
      <c r="E175" s="27">
        <v>66600</v>
      </c>
      <c r="F175" s="27">
        <v>40700</v>
      </c>
      <c r="G175" s="27">
        <v>50690</v>
      </c>
    </row>
    <row r="176" spans="1:7" ht="12.75">
      <c r="A176" s="63" t="s">
        <v>663</v>
      </c>
      <c r="B176" s="63" t="s">
        <v>861</v>
      </c>
      <c r="C176" s="80"/>
      <c r="D176" s="27">
        <v>7037</v>
      </c>
      <c r="E176" s="27">
        <v>12044</v>
      </c>
      <c r="F176" s="27">
        <v>12044</v>
      </c>
      <c r="G176" s="27">
        <v>25086</v>
      </c>
    </row>
    <row r="177" spans="1:7" ht="12.75">
      <c r="A177" s="63" t="s">
        <v>663</v>
      </c>
      <c r="B177" s="63" t="s">
        <v>862</v>
      </c>
      <c r="C177" s="80"/>
      <c r="D177" s="27">
        <v>50228</v>
      </c>
      <c r="E177" s="27">
        <v>46191</v>
      </c>
      <c r="F177" s="27">
        <v>53757</v>
      </c>
      <c r="G177" s="27">
        <v>60051</v>
      </c>
    </row>
    <row r="178" spans="1:7" ht="12.75">
      <c r="A178" s="63" t="s">
        <v>663</v>
      </c>
      <c r="B178" s="63" t="s">
        <v>722</v>
      </c>
      <c r="C178" s="80"/>
      <c r="D178" s="27">
        <v>14430</v>
      </c>
      <c r="E178" s="27">
        <v>18311</v>
      </c>
      <c r="F178" s="27">
        <v>10841</v>
      </c>
      <c r="G178" s="27">
        <v>10841</v>
      </c>
    </row>
    <row r="179" spans="1:7" ht="12.75">
      <c r="A179" s="63" t="s">
        <v>663</v>
      </c>
      <c r="B179" s="63" t="s">
        <v>723</v>
      </c>
      <c r="C179" s="80"/>
      <c r="D179" s="27">
        <v>40293</v>
      </c>
      <c r="E179" s="27">
        <v>16234</v>
      </c>
      <c r="F179" s="27">
        <v>12443</v>
      </c>
      <c r="G179" s="27">
        <v>19407</v>
      </c>
    </row>
    <row r="180" spans="1:7" ht="12.75">
      <c r="A180" s="63" t="s">
        <v>663</v>
      </c>
      <c r="B180" s="63" t="s">
        <v>863</v>
      </c>
      <c r="C180" s="80"/>
      <c r="D180" s="27">
        <v>33581</v>
      </c>
      <c r="E180" s="27">
        <v>35557</v>
      </c>
      <c r="F180" s="27">
        <v>23750</v>
      </c>
      <c r="G180" s="27">
        <v>68820</v>
      </c>
    </row>
    <row r="181" spans="1:7" ht="12.75">
      <c r="A181" s="63" t="s">
        <v>663</v>
      </c>
      <c r="B181" s="63" t="s">
        <v>726</v>
      </c>
      <c r="C181" s="80"/>
      <c r="D181" s="27">
        <v>7601</v>
      </c>
      <c r="E181" s="27">
        <v>9850</v>
      </c>
      <c r="F181" s="27">
        <v>10003</v>
      </c>
      <c r="G181" s="27">
        <v>5123</v>
      </c>
    </row>
    <row r="182" spans="1:7" ht="12.75">
      <c r="A182" s="63" t="s">
        <v>663</v>
      </c>
      <c r="B182" s="63" t="s">
        <v>864</v>
      </c>
      <c r="C182" s="80"/>
      <c r="D182" s="27">
        <v>20572</v>
      </c>
      <c r="E182" s="27">
        <v>31191</v>
      </c>
      <c r="F182" s="27">
        <v>19869</v>
      </c>
      <c r="G182" s="27">
        <v>21867</v>
      </c>
    </row>
    <row r="183" spans="1:7" ht="12.75">
      <c r="A183" s="63" t="s">
        <v>663</v>
      </c>
      <c r="B183" s="63" t="s">
        <v>865</v>
      </c>
      <c r="C183" s="80"/>
      <c r="D183" s="27">
        <v>23199</v>
      </c>
      <c r="E183" s="27">
        <v>67673</v>
      </c>
      <c r="F183" s="27">
        <v>47101</v>
      </c>
      <c r="G183" s="27">
        <v>56869</v>
      </c>
    </row>
    <row r="184" spans="1:7" ht="12.75">
      <c r="A184" s="63" t="s">
        <v>663</v>
      </c>
      <c r="B184" s="63" t="s">
        <v>866</v>
      </c>
      <c r="C184" s="80"/>
      <c r="D184" s="27">
        <v>43623</v>
      </c>
      <c r="E184" s="27">
        <v>31850</v>
      </c>
      <c r="F184" s="27">
        <v>30081</v>
      </c>
      <c r="G184" s="27">
        <v>25715</v>
      </c>
    </row>
    <row r="185" spans="1:7" ht="12.75">
      <c r="A185" s="63" t="s">
        <v>663</v>
      </c>
      <c r="B185" s="63" t="s">
        <v>867</v>
      </c>
      <c r="C185" s="80"/>
      <c r="D185" s="27">
        <v>25197</v>
      </c>
      <c r="E185" s="27">
        <v>38110</v>
      </c>
      <c r="F185" s="27">
        <v>37000</v>
      </c>
      <c r="G185" s="27">
        <v>33041</v>
      </c>
    </row>
    <row r="186" spans="1:7" ht="12.75">
      <c r="A186" s="63" t="s">
        <v>663</v>
      </c>
      <c r="B186" s="63" t="s">
        <v>736</v>
      </c>
      <c r="C186" s="80"/>
      <c r="D186" s="27">
        <v>4942</v>
      </c>
      <c r="E186" s="27">
        <v>5299</v>
      </c>
      <c r="F186" s="27">
        <v>6031</v>
      </c>
      <c r="G186" s="27">
        <v>6047</v>
      </c>
    </row>
    <row r="187" spans="1:7" ht="12.75">
      <c r="A187" s="63" t="s">
        <v>663</v>
      </c>
      <c r="B187" s="63" t="s">
        <v>868</v>
      </c>
      <c r="C187" s="80"/>
      <c r="D187" s="27">
        <v>0</v>
      </c>
      <c r="E187" s="27">
        <v>0</v>
      </c>
      <c r="F187" s="27">
        <v>0</v>
      </c>
      <c r="G187" s="27">
        <v>0</v>
      </c>
    </row>
    <row r="188" spans="1:7" ht="12.75">
      <c r="A188" s="63" t="s">
        <v>663</v>
      </c>
      <c r="B188" s="63" t="s">
        <v>869</v>
      </c>
      <c r="C188" s="80"/>
      <c r="D188" s="27">
        <v>17575</v>
      </c>
      <c r="E188" s="27">
        <v>29748</v>
      </c>
      <c r="F188" s="27">
        <v>21756</v>
      </c>
      <c r="G188" s="27">
        <v>20720</v>
      </c>
    </row>
    <row r="189" spans="1:7" ht="12.75">
      <c r="A189" s="63" t="s">
        <v>663</v>
      </c>
      <c r="B189" s="63" t="s">
        <v>870</v>
      </c>
      <c r="C189" s="80"/>
      <c r="D189" s="27">
        <v>20176</v>
      </c>
      <c r="E189" s="27">
        <v>21534</v>
      </c>
      <c r="F189" s="27">
        <v>25833</v>
      </c>
      <c r="G189" s="27">
        <v>19088</v>
      </c>
    </row>
    <row r="190" spans="1:7" ht="12.75">
      <c r="A190" s="63" t="s">
        <v>663</v>
      </c>
      <c r="B190" s="63" t="s">
        <v>744</v>
      </c>
      <c r="C190" s="80"/>
      <c r="D190" s="27">
        <v>7226</v>
      </c>
      <c r="E190" s="27">
        <v>14412</v>
      </c>
      <c r="F190" s="27">
        <v>7467</v>
      </c>
      <c r="G190" s="27">
        <v>8932</v>
      </c>
    </row>
    <row r="191" spans="1:7" ht="12.75">
      <c r="A191" s="63" t="s">
        <v>663</v>
      </c>
      <c r="B191" s="63" t="s">
        <v>871</v>
      </c>
      <c r="C191" s="80"/>
      <c r="D191" s="27">
        <v>33618</v>
      </c>
      <c r="E191" s="27">
        <v>38388</v>
      </c>
      <c r="F191" s="27">
        <v>21408</v>
      </c>
      <c r="G191" s="27">
        <v>34510</v>
      </c>
    </row>
    <row r="192" spans="1:7" ht="12.75">
      <c r="A192" s="63" t="s">
        <v>663</v>
      </c>
      <c r="B192" s="63" t="s">
        <v>872</v>
      </c>
      <c r="C192" s="80"/>
      <c r="D192" s="27">
        <v>15016</v>
      </c>
      <c r="E192" s="27">
        <v>88954</v>
      </c>
      <c r="F192" s="27">
        <v>35546</v>
      </c>
      <c r="G192" s="27">
        <v>55292</v>
      </c>
    </row>
    <row r="193" spans="1:7" ht="12.75">
      <c r="A193" s="63" t="s">
        <v>663</v>
      </c>
      <c r="B193" s="63" t="s">
        <v>749</v>
      </c>
      <c r="C193" s="80"/>
      <c r="D193" s="27">
        <v>38473</v>
      </c>
      <c r="E193" s="27">
        <v>53021</v>
      </c>
      <c r="F193" s="27">
        <v>53021</v>
      </c>
      <c r="G193" s="27">
        <v>49950</v>
      </c>
    </row>
    <row r="194" spans="1:7" ht="12.75">
      <c r="A194" s="63" t="s">
        <v>663</v>
      </c>
      <c r="B194" s="63" t="s">
        <v>873</v>
      </c>
      <c r="C194" s="80"/>
      <c r="D194" s="27">
        <v>36926</v>
      </c>
      <c r="E194" s="27">
        <v>84427</v>
      </c>
      <c r="F194" s="27">
        <v>51164</v>
      </c>
      <c r="G194" s="27">
        <v>48581</v>
      </c>
    </row>
    <row r="195" spans="1:7" ht="12.75">
      <c r="A195" s="63" t="s">
        <v>663</v>
      </c>
      <c r="B195" s="63" t="s">
        <v>752</v>
      </c>
      <c r="C195" s="80"/>
      <c r="D195" s="27">
        <v>9827</v>
      </c>
      <c r="E195" s="27">
        <v>13602</v>
      </c>
      <c r="F195" s="27">
        <v>22618</v>
      </c>
      <c r="G195" s="27">
        <v>2612</v>
      </c>
    </row>
    <row r="196" spans="1:7" ht="12.75">
      <c r="A196" s="63" t="s">
        <v>663</v>
      </c>
      <c r="B196" s="63" t="s">
        <v>874</v>
      </c>
      <c r="C196" s="80"/>
      <c r="D196" s="27">
        <v>60801</v>
      </c>
      <c r="E196" s="27">
        <v>46357</v>
      </c>
      <c r="F196" s="27">
        <v>77451</v>
      </c>
      <c r="G196" s="27">
        <v>95041</v>
      </c>
    </row>
    <row r="197" spans="1:7" ht="12.75">
      <c r="A197" s="63" t="s">
        <v>663</v>
      </c>
      <c r="B197" s="63" t="s">
        <v>875</v>
      </c>
      <c r="C197" s="80"/>
      <c r="D197" s="27">
        <v>22082</v>
      </c>
      <c r="E197" s="27">
        <v>23547</v>
      </c>
      <c r="F197" s="27">
        <v>43549</v>
      </c>
      <c r="G197" s="27">
        <v>25123</v>
      </c>
    </row>
    <row r="198" spans="1:7" ht="12.75">
      <c r="A198" s="63" t="s">
        <v>663</v>
      </c>
      <c r="B198" s="63" t="s">
        <v>876</v>
      </c>
      <c r="C198" s="80"/>
      <c r="D198" s="27">
        <v>24920</v>
      </c>
      <c r="E198" s="27">
        <v>30118</v>
      </c>
      <c r="F198" s="27">
        <v>37370</v>
      </c>
      <c r="G198" s="27">
        <v>19040</v>
      </c>
    </row>
    <row r="199" spans="1:7" ht="12.75">
      <c r="A199" s="63" t="s">
        <v>663</v>
      </c>
      <c r="B199" s="63" t="s">
        <v>759</v>
      </c>
      <c r="C199" s="80"/>
      <c r="D199" s="27">
        <v>20350</v>
      </c>
      <c r="E199" s="27">
        <v>8917</v>
      </c>
      <c r="F199" s="27">
        <v>18167</v>
      </c>
      <c r="G199" s="27">
        <v>5574</v>
      </c>
    </row>
    <row r="200" spans="1:7" ht="12.75">
      <c r="A200" s="63" t="s">
        <v>663</v>
      </c>
      <c r="B200" s="63" t="s">
        <v>877</v>
      </c>
      <c r="C200" s="80"/>
      <c r="D200" s="27">
        <v>31517</v>
      </c>
      <c r="E200" s="27">
        <v>32530</v>
      </c>
      <c r="F200" s="27">
        <v>42728</v>
      </c>
      <c r="G200" s="27">
        <v>33951</v>
      </c>
    </row>
    <row r="201" spans="1:7" ht="12.75">
      <c r="A201" s="63" t="s">
        <v>663</v>
      </c>
      <c r="B201" s="63" t="s">
        <v>762</v>
      </c>
      <c r="C201" s="80"/>
      <c r="D201" s="27">
        <v>32745</v>
      </c>
      <c r="E201" s="27">
        <v>21423</v>
      </c>
      <c r="F201" s="27">
        <v>18648</v>
      </c>
      <c r="G201" s="27">
        <v>12654</v>
      </c>
    </row>
    <row r="202" spans="1:7" ht="12.75">
      <c r="A202" s="63" t="s">
        <v>663</v>
      </c>
      <c r="B202" s="63" t="s">
        <v>878</v>
      </c>
      <c r="C202" s="80"/>
      <c r="D202" s="27">
        <v>61897</v>
      </c>
      <c r="E202" s="27">
        <v>32109</v>
      </c>
      <c r="F202" s="27">
        <v>55248</v>
      </c>
      <c r="G202" s="27">
        <v>57942</v>
      </c>
    </row>
    <row r="203" spans="1:7" ht="12.75">
      <c r="A203" s="63" t="s">
        <v>663</v>
      </c>
      <c r="B203" s="63" t="s">
        <v>765</v>
      </c>
      <c r="C203" s="80"/>
      <c r="D203" s="27">
        <v>11833</v>
      </c>
      <c r="E203" s="27">
        <v>24568</v>
      </c>
      <c r="F203" s="27">
        <v>12562</v>
      </c>
      <c r="G203" s="27">
        <v>32035</v>
      </c>
    </row>
    <row r="204" spans="1:7" ht="12.75">
      <c r="A204" s="63" t="s">
        <v>663</v>
      </c>
      <c r="B204" s="63" t="s">
        <v>766</v>
      </c>
      <c r="C204" s="80"/>
      <c r="D204" s="27">
        <v>13629</v>
      </c>
      <c r="E204" s="27">
        <v>54512</v>
      </c>
      <c r="F204" s="27">
        <v>34532</v>
      </c>
      <c r="G204" s="27">
        <v>22237</v>
      </c>
    </row>
    <row r="205" spans="1:7" ht="12.75">
      <c r="A205" s="65" t="s">
        <v>663</v>
      </c>
      <c r="B205" s="65" t="s">
        <v>767</v>
      </c>
      <c r="C205" s="81"/>
      <c r="D205" s="79">
        <v>43373</v>
      </c>
      <c r="E205" s="79">
        <v>57864</v>
      </c>
      <c r="F205" s="79">
        <v>31346</v>
      </c>
      <c r="G205" s="79">
        <v>30218</v>
      </c>
    </row>
    <row r="206" spans="1:7" ht="12.75">
      <c r="A206" s="166" t="s">
        <v>352</v>
      </c>
      <c r="B206" s="167"/>
      <c r="C206" s="167"/>
      <c r="D206" s="167"/>
      <c r="E206" s="167"/>
      <c r="F206" s="167"/>
      <c r="G206" s="167"/>
    </row>
    <row r="207" spans="1:7" ht="12.75">
      <c r="A207" s="61" t="s">
        <v>79</v>
      </c>
      <c r="B207" s="61" t="s">
        <v>351</v>
      </c>
      <c r="C207" s="82"/>
      <c r="D207" s="82"/>
      <c r="E207" s="82"/>
      <c r="F207" s="82"/>
      <c r="G207" s="82"/>
    </row>
    <row r="208" spans="1:7" ht="12.75">
      <c r="A208" s="63" t="s">
        <v>364</v>
      </c>
      <c r="B208" s="63" t="s">
        <v>879</v>
      </c>
      <c r="C208" s="80">
        <v>14668</v>
      </c>
      <c r="D208" s="80">
        <v>19711</v>
      </c>
      <c r="E208" s="80">
        <v>15633</v>
      </c>
      <c r="F208" s="80">
        <v>15094</v>
      </c>
      <c r="G208" s="80">
        <v>20380</v>
      </c>
    </row>
    <row r="209" spans="1:7" ht="12.75">
      <c r="A209" s="63" t="s">
        <v>880</v>
      </c>
      <c r="B209" s="63" t="s">
        <v>881</v>
      </c>
      <c r="C209" s="27">
        <v>15518</v>
      </c>
      <c r="D209" s="27">
        <v>18135</v>
      </c>
      <c r="E209" s="27">
        <v>15743</v>
      </c>
      <c r="F209" s="27">
        <v>15818</v>
      </c>
      <c r="G209" s="27">
        <v>19016</v>
      </c>
    </row>
    <row r="210" spans="1:7" ht="12.75">
      <c r="A210" s="63" t="s">
        <v>880</v>
      </c>
      <c r="B210" s="63" t="s">
        <v>882</v>
      </c>
      <c r="C210" s="80"/>
      <c r="D210" s="80"/>
      <c r="E210" s="80"/>
      <c r="F210" s="80"/>
      <c r="G210" s="27">
        <v>11894</v>
      </c>
    </row>
    <row r="211" spans="1:7" ht="12.75">
      <c r="A211" s="63" t="s">
        <v>109</v>
      </c>
      <c r="B211" s="63" t="s">
        <v>883</v>
      </c>
      <c r="C211" s="80">
        <f>1200+8100</f>
        <v>9300</v>
      </c>
      <c r="D211" s="27">
        <v>13500</v>
      </c>
      <c r="E211" s="27">
        <v>11830</v>
      </c>
      <c r="F211" s="27">
        <v>13550</v>
      </c>
      <c r="G211" s="27">
        <v>13710</v>
      </c>
    </row>
    <row r="212" spans="1:7" ht="12.75">
      <c r="A212" s="63" t="s">
        <v>463</v>
      </c>
      <c r="B212" s="63" t="s">
        <v>884</v>
      </c>
      <c r="C212" s="27">
        <v>19900</v>
      </c>
      <c r="D212" s="27">
        <v>20100</v>
      </c>
      <c r="E212" s="27">
        <v>18400</v>
      </c>
      <c r="F212" s="27">
        <v>18700</v>
      </c>
      <c r="G212" s="27">
        <v>21900</v>
      </c>
    </row>
    <row r="213" spans="1:7" ht="12.75">
      <c r="A213" s="63" t="s">
        <v>798</v>
      </c>
      <c r="B213" s="63" t="s">
        <v>885</v>
      </c>
      <c r="C213" s="80"/>
      <c r="D213" s="80"/>
      <c r="E213" s="80"/>
      <c r="F213" s="80"/>
      <c r="G213" s="80"/>
    </row>
    <row r="214" spans="1:7" ht="12.75">
      <c r="A214" s="63" t="s">
        <v>798</v>
      </c>
      <c r="B214" s="63" t="s">
        <v>886</v>
      </c>
      <c r="C214" s="80"/>
      <c r="D214" s="80"/>
      <c r="E214" s="80"/>
      <c r="F214" s="80"/>
      <c r="G214" s="80"/>
    </row>
    <row r="215" spans="1:7" ht="12.75">
      <c r="A215" s="63" t="s">
        <v>798</v>
      </c>
      <c r="B215" s="63" t="s">
        <v>887</v>
      </c>
      <c r="C215" s="80"/>
      <c r="D215" s="80"/>
      <c r="E215" s="80"/>
      <c r="F215" s="80"/>
      <c r="G215" s="80"/>
    </row>
    <row r="216" spans="1:7" ht="12.75">
      <c r="A216" s="63" t="s">
        <v>798</v>
      </c>
      <c r="B216" s="63" t="s">
        <v>888</v>
      </c>
      <c r="C216" s="80"/>
      <c r="D216" s="80"/>
      <c r="E216" s="80"/>
      <c r="F216" s="80"/>
      <c r="G216" s="80"/>
    </row>
    <row r="217" spans="1:7" ht="12.75">
      <c r="A217" s="63" t="s">
        <v>798</v>
      </c>
      <c r="B217" s="63" t="s">
        <v>594</v>
      </c>
      <c r="C217" s="80"/>
      <c r="D217" s="80"/>
      <c r="E217" s="80"/>
      <c r="F217" s="80"/>
      <c r="G217" s="80"/>
    </row>
    <row r="218" spans="1:7" ht="12.75">
      <c r="A218" s="63" t="s">
        <v>595</v>
      </c>
      <c r="B218" s="63" t="s">
        <v>889</v>
      </c>
      <c r="C218" s="80"/>
      <c r="D218" s="80"/>
      <c r="E218" s="80"/>
      <c r="F218" s="80"/>
      <c r="G218" s="80">
        <v>15815</v>
      </c>
    </row>
    <row r="219" spans="1:7" ht="12.75">
      <c r="A219" s="63" t="s">
        <v>595</v>
      </c>
      <c r="B219" s="63" t="s">
        <v>890</v>
      </c>
      <c r="C219" s="80"/>
      <c r="D219" s="80"/>
      <c r="E219" s="80"/>
      <c r="F219" s="80"/>
      <c r="G219" s="80"/>
    </row>
    <row r="220" spans="1:7" ht="12.75">
      <c r="A220" s="63" t="s">
        <v>631</v>
      </c>
      <c r="B220" s="63" t="s">
        <v>632</v>
      </c>
      <c r="C220" s="80">
        <v>2860</v>
      </c>
      <c r="D220" s="80">
        <v>5670</v>
      </c>
      <c r="E220" s="80">
        <v>5370</v>
      </c>
      <c r="F220" s="80">
        <v>3430</v>
      </c>
      <c r="G220" s="80">
        <v>2190</v>
      </c>
    </row>
    <row r="221" spans="1:7" ht="12.75">
      <c r="A221" s="63" t="s">
        <v>631</v>
      </c>
      <c r="B221" s="63" t="s">
        <v>891</v>
      </c>
      <c r="C221" s="80"/>
      <c r="D221" s="80"/>
      <c r="E221" s="80"/>
      <c r="F221" s="80"/>
      <c r="G221" s="80"/>
    </row>
    <row r="222" spans="1:7" ht="12.75">
      <c r="A222" s="63" t="s">
        <v>631</v>
      </c>
      <c r="B222" s="63" t="s">
        <v>892</v>
      </c>
      <c r="C222" s="80">
        <v>6470</v>
      </c>
      <c r="D222" s="80">
        <v>1530</v>
      </c>
      <c r="E222" s="80">
        <v>4360</v>
      </c>
      <c r="F222" s="80">
        <v>4060</v>
      </c>
      <c r="G222" s="80">
        <v>2180</v>
      </c>
    </row>
    <row r="223" spans="1:7" ht="12.75">
      <c r="A223" s="65" t="s">
        <v>631</v>
      </c>
      <c r="B223" s="65" t="s">
        <v>893</v>
      </c>
      <c r="C223" s="81"/>
      <c r="D223" s="81">
        <v>6900</v>
      </c>
      <c r="E223" s="81">
        <v>10000</v>
      </c>
      <c r="F223" s="81"/>
      <c r="G223" s="81">
        <v>510</v>
      </c>
    </row>
    <row r="224" spans="1:7" ht="12.75">
      <c r="A224" s="77" t="s">
        <v>1171</v>
      </c>
      <c r="B224" s="106"/>
      <c r="C224" s="105"/>
      <c r="D224" s="105"/>
      <c r="E224" s="105"/>
      <c r="F224" s="105"/>
      <c r="G224" s="105"/>
    </row>
    <row r="225" spans="1:4" ht="12.75">
      <c r="A225" s="10"/>
      <c r="B225" s="6"/>
      <c r="C225" s="6"/>
      <c r="D225" s="6"/>
    </row>
  </sheetData>
  <mergeCells count="9">
    <mergeCell ref="A100:G100"/>
    <mergeCell ref="A206:G206"/>
    <mergeCell ref="A1:G1"/>
    <mergeCell ref="A4:G4"/>
    <mergeCell ref="A12:G12"/>
    <mergeCell ref="A64:G64"/>
    <mergeCell ref="A67:G67"/>
    <mergeCell ref="A76:G76"/>
    <mergeCell ref="A83:G83"/>
  </mergeCells>
  <printOptions horizontalCentered="1"/>
  <pageMargins left="0.75" right="0.75" top="1" bottom="1" header="0.492125985" footer="0.492125985"/>
  <pageSetup fitToHeight="0" horizontalDpi="300" verticalDpi="300" orientation="portrait" paperSize="9" r:id="rId1"/>
  <headerFooter alignWithMargins="0">
    <oddHeader>&amp;C&amp;8ANNEX B: EXPOSURES OF THE PUBLIC AND WORKERS FROM VARIOUS SOURCES OF RADIATION</oddHeader>
    <oddFooter>&amp;L&amp;8Table &amp;A&amp;C&amp;8Page &amp;P of &amp;N&amp;R&amp;8UNSCEAR 2008 Report</oddFooter>
  </headerFooter>
  <rowBreaks count="6" manualBreakCount="6">
    <brk id="51" max="255" man="1"/>
    <brk id="99" max="255" man="1"/>
    <brk id="150" max="255" man="1"/>
    <brk id="205" max="255" man="1"/>
    <brk id="260" max="255" man="1"/>
    <brk id="26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5"/>
  <sheetViews>
    <sheetView showGridLines="0" zoomScaleSheetLayoutView="100" workbookViewId="0" topLeftCell="A1">
      <pane ySplit="3" topLeftCell="BM4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9.57421875" style="2" customWidth="1"/>
    <col min="2" max="2" width="19.7109375" style="2" customWidth="1"/>
    <col min="3" max="8" width="9.140625" style="2" customWidth="1"/>
  </cols>
  <sheetData>
    <row r="1" spans="1:7" ht="12.75">
      <c r="A1" s="198" t="s">
        <v>1172</v>
      </c>
      <c r="B1" s="199"/>
      <c r="C1" s="199"/>
      <c r="D1" s="199"/>
      <c r="E1" s="199"/>
      <c r="F1" s="199"/>
      <c r="G1" s="199"/>
    </row>
    <row r="3" spans="1:7" ht="12.75">
      <c r="A3" s="76" t="s">
        <v>274</v>
      </c>
      <c r="B3" s="76" t="s">
        <v>346</v>
      </c>
      <c r="C3" s="16">
        <v>1998</v>
      </c>
      <c r="D3" s="16">
        <v>1999</v>
      </c>
      <c r="E3" s="16">
        <v>2000</v>
      </c>
      <c r="F3" s="16">
        <v>2001</v>
      </c>
      <c r="G3" s="16">
        <v>2002</v>
      </c>
    </row>
    <row r="4" spans="1:7" ht="12.75">
      <c r="A4" s="168" t="s">
        <v>647</v>
      </c>
      <c r="B4" s="167"/>
      <c r="C4" s="167"/>
      <c r="D4" s="167"/>
      <c r="E4" s="167"/>
      <c r="F4" s="167"/>
      <c r="G4" s="167"/>
    </row>
    <row r="5" spans="1:7" ht="12.75">
      <c r="A5" s="61" t="s">
        <v>645</v>
      </c>
      <c r="B5" s="61" t="s">
        <v>768</v>
      </c>
      <c r="C5" s="107"/>
      <c r="D5" s="107"/>
      <c r="E5" s="107"/>
      <c r="F5" s="107"/>
      <c r="G5" s="107"/>
    </row>
    <row r="6" spans="1:7" ht="12.75">
      <c r="A6" s="63" t="s">
        <v>645</v>
      </c>
      <c r="B6" s="63" t="s">
        <v>1097</v>
      </c>
      <c r="C6" s="108"/>
      <c r="D6" s="108"/>
      <c r="E6" s="108"/>
      <c r="F6" s="108"/>
      <c r="G6" s="108"/>
    </row>
    <row r="7" spans="1:7" ht="12.75">
      <c r="A7" s="63" t="s">
        <v>645</v>
      </c>
      <c r="B7" s="63" t="s">
        <v>1095</v>
      </c>
      <c r="C7" s="108"/>
      <c r="D7" s="108"/>
      <c r="E7" s="108"/>
      <c r="F7" s="108"/>
      <c r="G7" s="108"/>
    </row>
    <row r="8" spans="1:7" ht="12.75">
      <c r="A8" s="63" t="s">
        <v>645</v>
      </c>
      <c r="B8" s="63" t="s">
        <v>1096</v>
      </c>
      <c r="C8" s="108"/>
      <c r="D8" s="108"/>
      <c r="E8" s="108"/>
      <c r="F8" s="108"/>
      <c r="G8" s="108"/>
    </row>
    <row r="9" spans="1:7" ht="12.75">
      <c r="A9" s="63" t="s">
        <v>645</v>
      </c>
      <c r="B9" s="63" t="s">
        <v>772</v>
      </c>
      <c r="C9" s="108"/>
      <c r="D9" s="108"/>
      <c r="E9" s="108"/>
      <c r="F9" s="108"/>
      <c r="G9" s="108"/>
    </row>
    <row r="10" spans="1:7" ht="12.75">
      <c r="A10" s="63" t="s">
        <v>645</v>
      </c>
      <c r="B10" s="63" t="s">
        <v>896</v>
      </c>
      <c r="C10" s="108"/>
      <c r="D10" s="108"/>
      <c r="E10" s="108"/>
      <c r="F10" s="108"/>
      <c r="G10" s="108"/>
    </row>
    <row r="11" spans="1:7" ht="12.75">
      <c r="A11" s="65" t="s">
        <v>645</v>
      </c>
      <c r="B11" s="65" t="s">
        <v>1092</v>
      </c>
      <c r="C11" s="109"/>
      <c r="D11" s="109"/>
      <c r="E11" s="109"/>
      <c r="F11" s="109"/>
      <c r="G11" s="109"/>
    </row>
    <row r="12" spans="1:7" ht="12.75">
      <c r="A12" s="166" t="s">
        <v>381</v>
      </c>
      <c r="B12" s="167"/>
      <c r="C12" s="167"/>
      <c r="D12" s="167"/>
      <c r="E12" s="167"/>
      <c r="F12" s="167"/>
      <c r="G12" s="167"/>
    </row>
    <row r="13" spans="1:7" ht="12.75">
      <c r="A13" s="61" t="s">
        <v>1118</v>
      </c>
      <c r="B13" s="61" t="s">
        <v>380</v>
      </c>
      <c r="C13" s="110">
        <v>0.871</v>
      </c>
      <c r="D13" s="110">
        <v>1.13</v>
      </c>
      <c r="E13" s="110">
        <v>1.36</v>
      </c>
      <c r="F13" s="110">
        <v>2.13</v>
      </c>
      <c r="G13" s="107">
        <v>2.15</v>
      </c>
    </row>
    <row r="14" spans="1:7" ht="12.75">
      <c r="A14" s="63" t="s">
        <v>1118</v>
      </c>
      <c r="B14" s="63" t="s">
        <v>382</v>
      </c>
      <c r="C14" s="111">
        <v>6.56</v>
      </c>
      <c r="D14" s="111">
        <v>2.09</v>
      </c>
      <c r="E14" s="111">
        <v>1.18</v>
      </c>
      <c r="F14" s="111">
        <v>1.33</v>
      </c>
      <c r="G14" s="108">
        <v>0.525</v>
      </c>
    </row>
    <row r="15" spans="1:7" ht="12.75">
      <c r="A15" s="63" t="s">
        <v>109</v>
      </c>
      <c r="B15" s="63" t="s">
        <v>774</v>
      </c>
      <c r="C15" s="108">
        <v>2.5</v>
      </c>
      <c r="D15" s="108">
        <v>1.81</v>
      </c>
      <c r="E15" s="108">
        <v>1.09</v>
      </c>
      <c r="F15" s="108">
        <v>0.87</v>
      </c>
      <c r="G15" s="108">
        <v>0.75</v>
      </c>
    </row>
    <row r="16" spans="1:7" ht="12.75">
      <c r="A16" s="63" t="s">
        <v>199</v>
      </c>
      <c r="B16" s="63" t="s">
        <v>444</v>
      </c>
      <c r="C16" s="108">
        <v>0.25</v>
      </c>
      <c r="D16" s="108">
        <v>0.39</v>
      </c>
      <c r="E16" s="108">
        <v>0.21</v>
      </c>
      <c r="F16" s="108">
        <v>0.28</v>
      </c>
      <c r="G16" s="108">
        <v>0.34</v>
      </c>
    </row>
    <row r="17" spans="1:7" ht="12.75">
      <c r="A17" s="63" t="s">
        <v>199</v>
      </c>
      <c r="B17" s="63" t="s">
        <v>775</v>
      </c>
      <c r="C17" s="108">
        <v>1.1</v>
      </c>
      <c r="D17" s="108">
        <v>1</v>
      </c>
      <c r="E17" s="108">
        <v>0.85</v>
      </c>
      <c r="F17" s="108">
        <v>0.41</v>
      </c>
      <c r="G17" s="108">
        <v>0.73</v>
      </c>
    </row>
    <row r="18" spans="1:7" ht="12.75">
      <c r="A18" s="63" t="s">
        <v>199</v>
      </c>
      <c r="B18" s="63" t="s">
        <v>447</v>
      </c>
      <c r="C18" s="108">
        <v>0.26</v>
      </c>
      <c r="D18" s="108">
        <v>0.077</v>
      </c>
      <c r="E18" s="108">
        <v>0.076</v>
      </c>
      <c r="F18" s="108">
        <v>0.27</v>
      </c>
      <c r="G18" s="108">
        <v>0.061</v>
      </c>
    </row>
    <row r="19" spans="1:7" ht="12.75">
      <c r="A19" s="63" t="s">
        <v>199</v>
      </c>
      <c r="B19" s="63" t="s">
        <v>448</v>
      </c>
      <c r="C19" s="108">
        <v>0.0086</v>
      </c>
      <c r="D19" s="108">
        <v>0.0019</v>
      </c>
      <c r="E19" s="108">
        <v>0.0019</v>
      </c>
      <c r="F19" s="108">
        <v>0.026</v>
      </c>
      <c r="G19" s="108">
        <v>0.0099</v>
      </c>
    </row>
    <row r="20" spans="1:7" ht="12.75">
      <c r="A20" s="63" t="s">
        <v>199</v>
      </c>
      <c r="B20" s="63" t="s">
        <v>449</v>
      </c>
      <c r="C20" s="108">
        <v>0.46</v>
      </c>
      <c r="D20" s="108">
        <v>0.29</v>
      </c>
      <c r="E20" s="108">
        <v>0.16</v>
      </c>
      <c r="F20" s="108">
        <v>0.13</v>
      </c>
      <c r="G20" s="108">
        <v>0.2</v>
      </c>
    </row>
    <row r="21" spans="1:7" ht="12.75">
      <c r="A21" s="63" t="s">
        <v>468</v>
      </c>
      <c r="B21" s="63" t="s">
        <v>776</v>
      </c>
      <c r="C21" s="108"/>
      <c r="D21" s="108"/>
      <c r="E21" s="108"/>
      <c r="F21" s="108"/>
      <c r="G21" s="108"/>
    </row>
    <row r="22" spans="1:7" ht="12.75">
      <c r="A22" s="63" t="s">
        <v>483</v>
      </c>
      <c r="B22" s="63" t="s">
        <v>777</v>
      </c>
      <c r="C22" s="111" t="s">
        <v>1108</v>
      </c>
      <c r="D22" s="111" t="s">
        <v>1108</v>
      </c>
      <c r="E22" s="111" t="s">
        <v>1108</v>
      </c>
      <c r="F22" s="111" t="s">
        <v>1108</v>
      </c>
      <c r="G22" s="108" t="s">
        <v>1108</v>
      </c>
    </row>
    <row r="23" spans="1:7" ht="12.75">
      <c r="A23" s="63" t="s">
        <v>483</v>
      </c>
      <c r="B23" s="63" t="s">
        <v>778</v>
      </c>
      <c r="C23" s="111" t="s">
        <v>1108</v>
      </c>
      <c r="D23" s="111" t="s">
        <v>1108</v>
      </c>
      <c r="E23" s="111" t="s">
        <v>1108</v>
      </c>
      <c r="F23" s="111" t="s">
        <v>1108</v>
      </c>
      <c r="G23" s="108" t="s">
        <v>1108</v>
      </c>
    </row>
    <row r="24" spans="1:7" ht="12.75">
      <c r="A24" s="63" t="s">
        <v>483</v>
      </c>
      <c r="B24" s="63" t="s">
        <v>779</v>
      </c>
      <c r="C24" s="111" t="s">
        <v>1108</v>
      </c>
      <c r="D24" s="111" t="s">
        <v>1108</v>
      </c>
      <c r="E24" s="111" t="s">
        <v>1108</v>
      </c>
      <c r="F24" s="111" t="s">
        <v>1108</v>
      </c>
      <c r="G24" s="108" t="s">
        <v>1108</v>
      </c>
    </row>
    <row r="25" spans="1:7" ht="12.75">
      <c r="A25" s="63" t="s">
        <v>483</v>
      </c>
      <c r="B25" s="63" t="s">
        <v>915</v>
      </c>
      <c r="C25" s="111" t="s">
        <v>1108</v>
      </c>
      <c r="D25" s="111" t="s">
        <v>1108</v>
      </c>
      <c r="E25" s="111" t="s">
        <v>1108</v>
      </c>
      <c r="F25" s="111" t="s">
        <v>1108</v>
      </c>
      <c r="G25" s="108" t="s">
        <v>1108</v>
      </c>
    </row>
    <row r="26" spans="1:7" ht="12.75">
      <c r="A26" s="63" t="s">
        <v>483</v>
      </c>
      <c r="B26" s="63" t="s">
        <v>781</v>
      </c>
      <c r="C26" s="111" t="s">
        <v>1108</v>
      </c>
      <c r="D26" s="111" t="s">
        <v>1108</v>
      </c>
      <c r="E26" s="111" t="s">
        <v>1108</v>
      </c>
      <c r="F26" s="111" t="s">
        <v>1108</v>
      </c>
      <c r="G26" s="108" t="s">
        <v>1108</v>
      </c>
    </row>
    <row r="27" spans="1:7" ht="12.75">
      <c r="A27" s="63" t="s">
        <v>483</v>
      </c>
      <c r="B27" s="63" t="s">
        <v>782</v>
      </c>
      <c r="C27" s="111" t="s">
        <v>1108</v>
      </c>
      <c r="D27" s="111" t="s">
        <v>1108</v>
      </c>
      <c r="E27" s="111" t="s">
        <v>1108</v>
      </c>
      <c r="F27" s="111" t="s">
        <v>1108</v>
      </c>
      <c r="G27" s="108" t="s">
        <v>1108</v>
      </c>
    </row>
    <row r="28" spans="1:7" ht="12.75">
      <c r="A28" s="63" t="s">
        <v>483</v>
      </c>
      <c r="B28" s="63" t="s">
        <v>783</v>
      </c>
      <c r="C28" s="111" t="s">
        <v>1108</v>
      </c>
      <c r="D28" s="111" t="s">
        <v>1108</v>
      </c>
      <c r="E28" s="111" t="s">
        <v>1108</v>
      </c>
      <c r="F28" s="111" t="s">
        <v>1108</v>
      </c>
      <c r="G28" s="108" t="s">
        <v>1108</v>
      </c>
    </row>
    <row r="29" spans="1:7" ht="12.75">
      <c r="A29" s="63" t="s">
        <v>483</v>
      </c>
      <c r="B29" s="63" t="s">
        <v>511</v>
      </c>
      <c r="C29" s="111" t="s">
        <v>1108</v>
      </c>
      <c r="D29" s="111" t="s">
        <v>1108</v>
      </c>
      <c r="E29" s="111" t="s">
        <v>1108</v>
      </c>
      <c r="F29" s="111" t="s">
        <v>1108</v>
      </c>
      <c r="G29" s="108" t="s">
        <v>1108</v>
      </c>
    </row>
    <row r="30" spans="1:7" ht="12.75">
      <c r="A30" s="63" t="s">
        <v>483</v>
      </c>
      <c r="B30" s="63" t="s">
        <v>512</v>
      </c>
      <c r="C30" s="111" t="s">
        <v>1108</v>
      </c>
      <c r="D30" s="111" t="s">
        <v>1108</v>
      </c>
      <c r="E30" s="111" t="s">
        <v>1108</v>
      </c>
      <c r="F30" s="111" t="s">
        <v>1108</v>
      </c>
      <c r="G30" s="108" t="s">
        <v>1108</v>
      </c>
    </row>
    <row r="31" spans="1:7" ht="12.75">
      <c r="A31" s="63" t="s">
        <v>21</v>
      </c>
      <c r="B31" s="63" t="s">
        <v>784</v>
      </c>
      <c r="C31" s="108"/>
      <c r="D31" s="108">
        <v>0.883</v>
      </c>
      <c r="E31" s="108">
        <v>0.759</v>
      </c>
      <c r="F31" s="108">
        <v>0.049</v>
      </c>
      <c r="G31" s="108">
        <v>0.052</v>
      </c>
    </row>
    <row r="32" spans="1:7" ht="12.75">
      <c r="A32" s="63" t="s">
        <v>138</v>
      </c>
      <c r="B32" s="63" t="s">
        <v>606</v>
      </c>
      <c r="C32" s="108">
        <v>0.0613</v>
      </c>
      <c r="D32" s="108">
        <v>0.267</v>
      </c>
      <c r="E32" s="108">
        <v>0.169</v>
      </c>
      <c r="F32" s="108">
        <v>0.025</v>
      </c>
      <c r="G32" s="108">
        <v>0.37</v>
      </c>
    </row>
    <row r="33" spans="1:7" ht="12.75">
      <c r="A33" s="63" t="s">
        <v>138</v>
      </c>
      <c r="B33" s="63" t="s">
        <v>1083</v>
      </c>
      <c r="C33" s="108">
        <v>1.06</v>
      </c>
      <c r="D33" s="108">
        <v>2.602</v>
      </c>
      <c r="E33" s="108">
        <v>0.133</v>
      </c>
      <c r="F33" s="108">
        <v>0.696</v>
      </c>
      <c r="G33" s="108">
        <v>0.586</v>
      </c>
    </row>
    <row r="34" spans="1:7" ht="12.75">
      <c r="A34" s="63" t="s">
        <v>116</v>
      </c>
      <c r="B34" s="63" t="s">
        <v>785</v>
      </c>
      <c r="C34" s="108">
        <v>35.7</v>
      </c>
      <c r="D34" s="108">
        <v>26.4</v>
      </c>
      <c r="E34" s="108">
        <v>24.7</v>
      </c>
      <c r="F34" s="108">
        <v>48.7</v>
      </c>
      <c r="G34" s="108">
        <v>40.4</v>
      </c>
    </row>
    <row r="35" spans="1:7" ht="12.75">
      <c r="A35" s="63" t="s">
        <v>116</v>
      </c>
      <c r="B35" s="63" t="s">
        <v>786</v>
      </c>
      <c r="C35" s="108">
        <f>25.5+0.041</f>
        <v>25.541</v>
      </c>
      <c r="D35" s="108">
        <f>25.2+0.026</f>
        <v>25.226</v>
      </c>
      <c r="E35" s="108">
        <f>18.1+0.034</f>
        <v>18.134</v>
      </c>
      <c r="F35" s="108">
        <f>9+0.0894</f>
        <v>9.0894</v>
      </c>
      <c r="G35" s="108">
        <v>7.2</v>
      </c>
    </row>
    <row r="36" spans="1:7" ht="12.75">
      <c r="A36" s="63" t="s">
        <v>116</v>
      </c>
      <c r="B36" s="63" t="s">
        <v>787</v>
      </c>
      <c r="C36" s="108">
        <f>79.6+2.47</f>
        <v>82.07</v>
      </c>
      <c r="D36" s="108">
        <f>24.9+1.98</f>
        <v>26.88</v>
      </c>
      <c r="E36" s="108">
        <f>18.3+2.27</f>
        <v>20.57</v>
      </c>
      <c r="F36" s="108">
        <v>14.05</v>
      </c>
      <c r="G36" s="108">
        <f>12.5+1.92</f>
        <v>14.42</v>
      </c>
    </row>
    <row r="37" spans="1:7" ht="12.75">
      <c r="A37" s="63" t="s">
        <v>116</v>
      </c>
      <c r="B37" s="63" t="s">
        <v>622</v>
      </c>
      <c r="C37" s="108">
        <v>52.4</v>
      </c>
      <c r="D37" s="108">
        <v>29.4</v>
      </c>
      <c r="E37" s="108">
        <v>11.4</v>
      </c>
      <c r="F37" s="108">
        <v>20.1</v>
      </c>
      <c r="G37" s="108">
        <v>6.7</v>
      </c>
    </row>
    <row r="38" spans="1:7" ht="12.75">
      <c r="A38" s="63" t="s">
        <v>142</v>
      </c>
      <c r="B38" s="63" t="s">
        <v>626</v>
      </c>
      <c r="C38" s="108">
        <v>0.49</v>
      </c>
      <c r="D38" s="108">
        <v>0.11</v>
      </c>
      <c r="E38" s="108">
        <v>0.25</v>
      </c>
      <c r="F38" s="108">
        <v>0.25</v>
      </c>
      <c r="G38" s="108">
        <v>0.2</v>
      </c>
    </row>
    <row r="39" spans="1:7" ht="12.75">
      <c r="A39" s="63" t="s">
        <v>142</v>
      </c>
      <c r="B39" s="63" t="s">
        <v>627</v>
      </c>
      <c r="C39" s="108">
        <v>46</v>
      </c>
      <c r="D39" s="108">
        <v>19</v>
      </c>
      <c r="E39" s="108">
        <v>7.6</v>
      </c>
      <c r="F39" s="108">
        <v>11</v>
      </c>
      <c r="G39" s="108">
        <v>6.9</v>
      </c>
    </row>
    <row r="40" spans="1:7" ht="12.75">
      <c r="A40" s="63" t="s">
        <v>663</v>
      </c>
      <c r="B40" s="63" t="s">
        <v>788</v>
      </c>
      <c r="C40" s="108"/>
      <c r="D40" s="111">
        <v>3.2</v>
      </c>
      <c r="E40" s="111">
        <v>0.27</v>
      </c>
      <c r="F40" s="111">
        <v>0</v>
      </c>
      <c r="G40" s="111">
        <v>0</v>
      </c>
    </row>
    <row r="41" spans="1:7" ht="12.75">
      <c r="A41" s="63" t="s">
        <v>663</v>
      </c>
      <c r="B41" s="63" t="s">
        <v>789</v>
      </c>
      <c r="C41" s="108"/>
      <c r="D41" s="111">
        <v>3.2</v>
      </c>
      <c r="E41" s="111">
        <v>0.088</v>
      </c>
      <c r="F41" s="111">
        <v>0.77</v>
      </c>
      <c r="G41" s="111">
        <v>0.075</v>
      </c>
    </row>
    <row r="42" spans="1:7" ht="12.75">
      <c r="A42" s="63" t="s">
        <v>663</v>
      </c>
      <c r="B42" s="63" t="s">
        <v>669</v>
      </c>
      <c r="C42" s="108"/>
      <c r="D42" s="111">
        <v>0</v>
      </c>
      <c r="E42" s="111">
        <v>0</v>
      </c>
      <c r="F42" s="111">
        <v>0</v>
      </c>
      <c r="G42" s="111">
        <v>0</v>
      </c>
    </row>
    <row r="43" spans="1:7" ht="12.75">
      <c r="A43" s="63" t="s">
        <v>663</v>
      </c>
      <c r="B43" s="63" t="s">
        <v>670</v>
      </c>
      <c r="C43" s="108"/>
      <c r="D43" s="108"/>
      <c r="E43" s="108"/>
      <c r="F43" s="108"/>
      <c r="G43" s="111">
        <v>0</v>
      </c>
    </row>
    <row r="44" spans="1:7" ht="12.75">
      <c r="A44" s="63" t="s">
        <v>663</v>
      </c>
      <c r="B44" s="63" t="s">
        <v>671</v>
      </c>
      <c r="C44" s="108"/>
      <c r="D44" s="111">
        <v>17</v>
      </c>
      <c r="E44" s="111">
        <v>0.9</v>
      </c>
      <c r="F44" s="111">
        <v>0</v>
      </c>
      <c r="G44" s="111">
        <v>0</v>
      </c>
    </row>
    <row r="45" spans="1:7" ht="12.75">
      <c r="A45" s="63" t="s">
        <v>663</v>
      </c>
      <c r="B45" s="63" t="s">
        <v>790</v>
      </c>
      <c r="C45" s="108"/>
      <c r="D45" s="111">
        <v>14</v>
      </c>
      <c r="E45" s="111">
        <v>202</v>
      </c>
      <c r="F45" s="111">
        <v>0</v>
      </c>
      <c r="G45" s="111">
        <v>1</v>
      </c>
    </row>
    <row r="46" spans="1:7" ht="12.75">
      <c r="A46" s="63" t="s">
        <v>663</v>
      </c>
      <c r="B46" s="63" t="s">
        <v>674</v>
      </c>
      <c r="C46" s="108"/>
      <c r="D46" s="111">
        <v>0</v>
      </c>
      <c r="E46" s="111">
        <v>0</v>
      </c>
      <c r="F46" s="111">
        <v>0</v>
      </c>
      <c r="G46" s="111">
        <v>0</v>
      </c>
    </row>
    <row r="47" spans="1:7" ht="12.75">
      <c r="A47" s="63" t="s">
        <v>663</v>
      </c>
      <c r="B47" s="63" t="s">
        <v>675</v>
      </c>
      <c r="C47" s="108"/>
      <c r="D47" s="111">
        <v>0</v>
      </c>
      <c r="E47" s="111">
        <v>0</v>
      </c>
      <c r="F47" s="111">
        <v>0</v>
      </c>
      <c r="G47" s="111">
        <v>0</v>
      </c>
    </row>
    <row r="48" spans="1:7" ht="12.75">
      <c r="A48" s="63" t="s">
        <v>663</v>
      </c>
      <c r="B48" s="63" t="s">
        <v>676</v>
      </c>
      <c r="C48" s="108"/>
      <c r="D48" s="111">
        <v>0</v>
      </c>
      <c r="E48" s="111">
        <v>0.051</v>
      </c>
      <c r="F48" s="111">
        <v>0</v>
      </c>
      <c r="G48" s="111">
        <v>0.1</v>
      </c>
    </row>
    <row r="49" spans="1:7" ht="12.75">
      <c r="A49" s="63" t="s">
        <v>663</v>
      </c>
      <c r="B49" s="63" t="s">
        <v>677</v>
      </c>
      <c r="C49" s="108"/>
      <c r="D49" s="111">
        <v>0.54</v>
      </c>
      <c r="E49" s="111">
        <v>1.1</v>
      </c>
      <c r="F49" s="111">
        <v>1.3</v>
      </c>
      <c r="G49" s="111">
        <v>9.4</v>
      </c>
    </row>
    <row r="50" spans="1:7" ht="12.75">
      <c r="A50" s="63" t="s">
        <v>663</v>
      </c>
      <c r="B50" s="63" t="s">
        <v>791</v>
      </c>
      <c r="C50" s="108"/>
      <c r="D50" s="111">
        <v>6.8</v>
      </c>
      <c r="E50" s="111">
        <v>8.6</v>
      </c>
      <c r="F50" s="111">
        <v>0</v>
      </c>
      <c r="G50" s="111">
        <v>1.8</v>
      </c>
    </row>
    <row r="51" spans="1:7" ht="12.75">
      <c r="A51" s="63" t="s">
        <v>663</v>
      </c>
      <c r="B51" s="63" t="s">
        <v>680</v>
      </c>
      <c r="C51" s="108"/>
      <c r="D51" s="111">
        <v>6</v>
      </c>
      <c r="E51" s="111">
        <v>0.86</v>
      </c>
      <c r="F51" s="111">
        <v>1.2</v>
      </c>
      <c r="G51" s="111">
        <v>0.098</v>
      </c>
    </row>
    <row r="52" spans="1:7" ht="12.75">
      <c r="A52" s="63" t="s">
        <v>663</v>
      </c>
      <c r="B52" s="63" t="s">
        <v>792</v>
      </c>
      <c r="C52" s="108"/>
      <c r="D52" s="111">
        <v>0</v>
      </c>
      <c r="E52" s="111">
        <v>0.19</v>
      </c>
      <c r="F52" s="111">
        <v>0</v>
      </c>
      <c r="G52" s="111">
        <v>0</v>
      </c>
    </row>
    <row r="53" spans="1:7" ht="12.75">
      <c r="A53" s="63" t="s">
        <v>663</v>
      </c>
      <c r="B53" s="63" t="s">
        <v>793</v>
      </c>
      <c r="C53" s="108"/>
      <c r="D53" s="111">
        <v>1.2</v>
      </c>
      <c r="E53" s="111">
        <v>1</v>
      </c>
      <c r="F53" s="111">
        <v>0.33</v>
      </c>
      <c r="G53" s="111">
        <v>0.12</v>
      </c>
    </row>
    <row r="54" spans="1:7" ht="12.75">
      <c r="A54" s="63" t="s">
        <v>663</v>
      </c>
      <c r="B54" s="63" t="s">
        <v>685</v>
      </c>
      <c r="C54" s="108"/>
      <c r="D54" s="111">
        <v>0</v>
      </c>
      <c r="E54" s="111">
        <v>0</v>
      </c>
      <c r="F54" s="111">
        <v>3E-05</v>
      </c>
      <c r="G54" s="111">
        <v>0</v>
      </c>
    </row>
    <row r="55" spans="1:7" ht="12.75">
      <c r="A55" s="63" t="s">
        <v>663</v>
      </c>
      <c r="B55" s="63" t="s">
        <v>794</v>
      </c>
      <c r="C55" s="108"/>
      <c r="D55" s="111">
        <v>3.7</v>
      </c>
      <c r="E55" s="111">
        <v>4</v>
      </c>
      <c r="F55" s="111">
        <v>181</v>
      </c>
      <c r="G55" s="111">
        <v>28</v>
      </c>
    </row>
    <row r="56" spans="1:7" ht="12.75">
      <c r="A56" s="63" t="s">
        <v>663</v>
      </c>
      <c r="B56" s="63" t="s">
        <v>688</v>
      </c>
      <c r="C56" s="108"/>
      <c r="D56" s="108"/>
      <c r="E56" s="111">
        <v>0</v>
      </c>
      <c r="F56" s="111">
        <v>0</v>
      </c>
      <c r="G56" s="111">
        <v>0</v>
      </c>
    </row>
    <row r="57" spans="1:7" ht="12.75">
      <c r="A57" s="63" t="s">
        <v>663</v>
      </c>
      <c r="B57" s="63" t="s">
        <v>795</v>
      </c>
      <c r="C57" s="108"/>
      <c r="D57" s="111">
        <v>0.6</v>
      </c>
      <c r="E57" s="111">
        <v>0.1</v>
      </c>
      <c r="F57" s="111">
        <v>2</v>
      </c>
      <c r="G57" s="111">
        <v>8.1</v>
      </c>
    </row>
    <row r="58" spans="1:7" ht="12.75">
      <c r="A58" s="63" t="s">
        <v>663</v>
      </c>
      <c r="B58" s="63" t="s">
        <v>691</v>
      </c>
      <c r="C58" s="108"/>
      <c r="D58" s="111">
        <v>0.044</v>
      </c>
      <c r="E58" s="111">
        <v>0.043</v>
      </c>
      <c r="F58" s="111">
        <v>0.053</v>
      </c>
      <c r="G58" s="111">
        <v>0.053</v>
      </c>
    </row>
    <row r="59" spans="1:7" ht="12.75">
      <c r="A59" s="63" t="s">
        <v>663</v>
      </c>
      <c r="B59" s="63" t="s">
        <v>692</v>
      </c>
      <c r="C59" s="108"/>
      <c r="D59" s="111">
        <v>3.4</v>
      </c>
      <c r="E59" s="111">
        <v>7.9</v>
      </c>
      <c r="F59" s="111">
        <v>0.38</v>
      </c>
      <c r="G59" s="111">
        <v>0.037</v>
      </c>
    </row>
    <row r="60" spans="1:7" ht="12.75">
      <c r="A60" s="63" t="s">
        <v>663</v>
      </c>
      <c r="B60" s="63" t="s">
        <v>796</v>
      </c>
      <c r="C60" s="108"/>
      <c r="D60" s="111">
        <v>0.95</v>
      </c>
      <c r="E60" s="111">
        <v>0.26</v>
      </c>
      <c r="F60" s="111">
        <v>0.53</v>
      </c>
      <c r="G60" s="111">
        <v>2.8</v>
      </c>
    </row>
    <row r="61" spans="1:7" ht="12.75">
      <c r="A61" s="63" t="s">
        <v>663</v>
      </c>
      <c r="B61" s="63" t="s">
        <v>695</v>
      </c>
      <c r="C61" s="108"/>
      <c r="D61" s="111">
        <v>9.6</v>
      </c>
      <c r="E61" s="111">
        <v>8.4</v>
      </c>
      <c r="F61" s="111">
        <v>11</v>
      </c>
      <c r="G61" s="111">
        <v>5.5</v>
      </c>
    </row>
    <row r="62" spans="1:7" ht="12.75">
      <c r="A62" s="63" t="s">
        <v>663</v>
      </c>
      <c r="B62" s="63" t="s">
        <v>797</v>
      </c>
      <c r="C62" s="108"/>
      <c r="D62" s="111">
        <v>1.1</v>
      </c>
      <c r="E62" s="111">
        <v>1.4</v>
      </c>
      <c r="F62" s="111">
        <v>0.9</v>
      </c>
      <c r="G62" s="111">
        <v>1.1</v>
      </c>
    </row>
    <row r="63" spans="1:7" ht="12.75">
      <c r="A63" s="65" t="s">
        <v>663</v>
      </c>
      <c r="B63" s="65" t="s">
        <v>698</v>
      </c>
      <c r="C63" s="109"/>
      <c r="D63" s="112">
        <v>0</v>
      </c>
      <c r="E63" s="112">
        <v>0</v>
      </c>
      <c r="F63" s="112">
        <v>0</v>
      </c>
      <c r="G63" s="112">
        <v>0</v>
      </c>
    </row>
    <row r="64" spans="1:7" ht="12.75">
      <c r="A64" s="166" t="s">
        <v>538</v>
      </c>
      <c r="B64" s="167"/>
      <c r="C64" s="167"/>
      <c r="D64" s="167"/>
      <c r="E64" s="167"/>
      <c r="F64" s="167"/>
      <c r="G64" s="167"/>
    </row>
    <row r="65" spans="1:7" ht="12.75">
      <c r="A65" s="61" t="s">
        <v>59</v>
      </c>
      <c r="B65" s="61" t="s">
        <v>537</v>
      </c>
      <c r="C65" s="107"/>
      <c r="D65" s="107"/>
      <c r="E65" s="107"/>
      <c r="F65" s="107"/>
      <c r="G65" s="107"/>
    </row>
    <row r="66" spans="1:7" ht="12.75">
      <c r="A66" s="65" t="s">
        <v>798</v>
      </c>
      <c r="B66" s="65" t="s">
        <v>565</v>
      </c>
      <c r="C66" s="109"/>
      <c r="D66" s="109"/>
      <c r="E66" s="109"/>
      <c r="F66" s="109"/>
      <c r="G66" s="109"/>
    </row>
    <row r="67" spans="1:7" ht="12.75">
      <c r="A67" s="166" t="s">
        <v>661</v>
      </c>
      <c r="B67" s="167"/>
      <c r="C67" s="167"/>
      <c r="D67" s="167"/>
      <c r="E67" s="167"/>
      <c r="F67" s="167"/>
      <c r="G67" s="167"/>
    </row>
    <row r="68" spans="1:7" ht="12.75">
      <c r="A68" s="37" t="s">
        <v>645</v>
      </c>
      <c r="B68" s="70" t="s">
        <v>928</v>
      </c>
      <c r="C68" s="71"/>
      <c r="D68" s="71"/>
      <c r="E68" s="71"/>
      <c r="F68" s="71"/>
      <c r="G68" s="71"/>
    </row>
    <row r="69" spans="1:7" ht="12.75">
      <c r="A69" s="39" t="s">
        <v>645</v>
      </c>
      <c r="B69" s="59" t="s">
        <v>930</v>
      </c>
      <c r="C69" s="42"/>
      <c r="D69" s="42"/>
      <c r="E69" s="42"/>
      <c r="F69" s="42"/>
      <c r="G69" s="42"/>
    </row>
    <row r="70" spans="1:7" ht="12.75">
      <c r="A70" s="39" t="s">
        <v>645</v>
      </c>
      <c r="B70" s="59" t="s">
        <v>929</v>
      </c>
      <c r="C70" s="42"/>
      <c r="D70" s="42"/>
      <c r="E70" s="42"/>
      <c r="F70" s="42"/>
      <c r="G70" s="42"/>
    </row>
    <row r="71" spans="1:7" ht="12.75">
      <c r="A71" s="39" t="s">
        <v>645</v>
      </c>
      <c r="B71" s="59" t="s">
        <v>931</v>
      </c>
      <c r="C71" s="42"/>
      <c r="D71" s="42"/>
      <c r="E71" s="42"/>
      <c r="F71" s="42"/>
      <c r="G71" s="42"/>
    </row>
    <row r="72" spans="1:7" ht="12.75">
      <c r="A72" s="63" t="s">
        <v>645</v>
      </c>
      <c r="B72" s="63" t="s">
        <v>799</v>
      </c>
      <c r="C72" s="113"/>
      <c r="D72" s="113"/>
      <c r="E72" s="113"/>
      <c r="F72" s="113"/>
      <c r="G72" s="113"/>
    </row>
    <row r="73" spans="1:7" ht="12.75">
      <c r="A73" s="63" t="s">
        <v>645</v>
      </c>
      <c r="B73" s="63" t="s">
        <v>1098</v>
      </c>
      <c r="C73" s="113"/>
      <c r="D73" s="113"/>
      <c r="E73" s="113"/>
      <c r="F73" s="113"/>
      <c r="G73" s="113"/>
    </row>
    <row r="74" spans="1:7" ht="12.75">
      <c r="A74" s="63" t="s">
        <v>645</v>
      </c>
      <c r="B74" s="63" t="s">
        <v>1179</v>
      </c>
      <c r="C74" s="113"/>
      <c r="D74" s="113"/>
      <c r="E74" s="113"/>
      <c r="F74" s="113"/>
      <c r="G74" s="113"/>
    </row>
    <row r="75" spans="1:7" ht="12.75">
      <c r="A75" s="65" t="s">
        <v>645</v>
      </c>
      <c r="B75" s="65" t="s">
        <v>801</v>
      </c>
      <c r="C75" s="112"/>
      <c r="D75" s="109"/>
      <c r="E75" s="109"/>
      <c r="F75" s="109"/>
      <c r="G75" s="109"/>
    </row>
    <row r="76" spans="1:7" ht="12.75">
      <c r="A76" s="166" t="s">
        <v>557</v>
      </c>
      <c r="B76" s="167"/>
      <c r="C76" s="167"/>
      <c r="D76" s="167"/>
      <c r="E76" s="167"/>
      <c r="F76" s="167"/>
      <c r="G76" s="167"/>
    </row>
    <row r="77" spans="1:7" ht="12.75">
      <c r="A77" s="61" t="s">
        <v>112</v>
      </c>
      <c r="B77" s="61" t="s">
        <v>802</v>
      </c>
      <c r="C77" s="107">
        <v>3.56</v>
      </c>
      <c r="D77" s="107">
        <v>2.01</v>
      </c>
      <c r="E77" s="107">
        <v>1.25</v>
      </c>
      <c r="F77" s="107">
        <v>3.69</v>
      </c>
      <c r="G77" s="107">
        <v>1.19</v>
      </c>
    </row>
    <row r="78" spans="1:7" ht="12.75">
      <c r="A78" s="63" t="s">
        <v>798</v>
      </c>
      <c r="B78" s="63" t="s">
        <v>803</v>
      </c>
      <c r="C78" s="108"/>
      <c r="D78" s="108"/>
      <c r="E78" s="108"/>
      <c r="F78" s="108"/>
      <c r="G78" s="108"/>
    </row>
    <row r="79" spans="1:7" ht="12.75">
      <c r="A79" s="63" t="s">
        <v>798</v>
      </c>
      <c r="B79" s="63" t="s">
        <v>804</v>
      </c>
      <c r="C79" s="108"/>
      <c r="D79" s="108"/>
      <c r="E79" s="108"/>
      <c r="F79" s="108"/>
      <c r="G79" s="108"/>
    </row>
    <row r="80" spans="1:7" ht="12.75">
      <c r="A80" s="63" t="s">
        <v>798</v>
      </c>
      <c r="B80" s="63" t="s">
        <v>805</v>
      </c>
      <c r="C80" s="108"/>
      <c r="D80" s="108"/>
      <c r="E80" s="108"/>
      <c r="F80" s="108"/>
      <c r="G80" s="108"/>
    </row>
    <row r="81" spans="1:7" ht="12.75">
      <c r="A81" s="63" t="s">
        <v>798</v>
      </c>
      <c r="B81" s="63" t="s">
        <v>806</v>
      </c>
      <c r="C81" s="108"/>
      <c r="D81" s="108"/>
      <c r="E81" s="108"/>
      <c r="F81" s="108"/>
      <c r="G81" s="108"/>
    </row>
    <row r="82" spans="1:7" ht="12.75">
      <c r="A82" s="65" t="s">
        <v>631</v>
      </c>
      <c r="B82" s="65" t="s">
        <v>917</v>
      </c>
      <c r="C82" s="109"/>
      <c r="D82" s="109"/>
      <c r="E82" s="109"/>
      <c r="F82" s="109"/>
      <c r="G82" s="109"/>
    </row>
    <row r="83" spans="1:7" ht="12.75">
      <c r="A83" s="166" t="s">
        <v>916</v>
      </c>
      <c r="B83" s="167"/>
      <c r="C83" s="167"/>
      <c r="D83" s="167"/>
      <c r="E83" s="167"/>
      <c r="F83" s="167"/>
      <c r="G83" s="167"/>
    </row>
    <row r="84" spans="1:7" ht="12.75">
      <c r="A84" s="61" t="s">
        <v>35</v>
      </c>
      <c r="B84" s="61" t="s">
        <v>349</v>
      </c>
      <c r="C84" s="110">
        <v>130</v>
      </c>
      <c r="D84" s="110">
        <v>350</v>
      </c>
      <c r="E84" s="110">
        <v>330</v>
      </c>
      <c r="F84" s="110">
        <v>530</v>
      </c>
      <c r="G84" s="110">
        <v>390</v>
      </c>
    </row>
    <row r="85" spans="1:7" ht="12.75">
      <c r="A85" s="63" t="s">
        <v>35</v>
      </c>
      <c r="B85" s="63" t="s">
        <v>350</v>
      </c>
      <c r="C85" s="111">
        <v>2</v>
      </c>
      <c r="D85" s="111">
        <v>4.5</v>
      </c>
      <c r="E85" s="111">
        <v>1.6</v>
      </c>
      <c r="F85" s="111">
        <v>1.2</v>
      </c>
      <c r="G85" s="111">
        <v>1.6</v>
      </c>
    </row>
    <row r="86" spans="1:7" ht="12.75">
      <c r="A86" s="63" t="s">
        <v>371</v>
      </c>
      <c r="B86" s="63" t="s">
        <v>1106</v>
      </c>
      <c r="C86" s="111">
        <v>3.4</v>
      </c>
      <c r="D86" s="111">
        <v>1.4</v>
      </c>
      <c r="E86" s="111">
        <v>1.7</v>
      </c>
      <c r="F86" s="111">
        <v>2.4</v>
      </c>
      <c r="G86" s="111">
        <v>3</v>
      </c>
    </row>
    <row r="87" spans="1:7" ht="12.75">
      <c r="A87" s="63" t="s">
        <v>371</v>
      </c>
      <c r="B87" s="63" t="s">
        <v>807</v>
      </c>
      <c r="C87" s="111">
        <v>3.8</v>
      </c>
      <c r="D87" s="111">
        <v>14</v>
      </c>
      <c r="E87" s="111">
        <v>13</v>
      </c>
      <c r="F87" s="111">
        <v>5.6</v>
      </c>
      <c r="G87" s="111">
        <v>8.5</v>
      </c>
    </row>
    <row r="88" spans="1:7" ht="12.75">
      <c r="A88" s="63" t="s">
        <v>371</v>
      </c>
      <c r="B88" s="63" t="s">
        <v>376</v>
      </c>
      <c r="C88" s="111">
        <v>5.6</v>
      </c>
      <c r="D88" s="111">
        <v>1.6</v>
      </c>
      <c r="E88" s="111">
        <v>0.94</v>
      </c>
      <c r="F88" s="111">
        <v>1.2</v>
      </c>
      <c r="G88" s="111">
        <v>1.3</v>
      </c>
    </row>
    <row r="89" spans="1:7" ht="12.75">
      <c r="A89" s="63" t="s">
        <v>371</v>
      </c>
      <c r="B89" s="41" t="s">
        <v>1103</v>
      </c>
      <c r="C89" s="111">
        <v>6.3</v>
      </c>
      <c r="D89" s="111">
        <v>12</v>
      </c>
      <c r="E89" s="111">
        <v>13</v>
      </c>
      <c r="F89" s="111">
        <v>11</v>
      </c>
      <c r="G89" s="111">
        <v>14</v>
      </c>
    </row>
    <row r="90" spans="1:7" ht="12.75">
      <c r="A90" s="63" t="s">
        <v>371</v>
      </c>
      <c r="B90" s="63" t="s">
        <v>377</v>
      </c>
      <c r="C90" s="111">
        <v>6.9</v>
      </c>
      <c r="D90" s="111">
        <v>3.3</v>
      </c>
      <c r="E90" s="111">
        <v>1.2</v>
      </c>
      <c r="F90" s="111">
        <v>1.3</v>
      </c>
      <c r="G90" s="111">
        <v>3</v>
      </c>
    </row>
    <row r="91" spans="1:7" ht="12.75">
      <c r="A91" s="63" t="s">
        <v>468</v>
      </c>
      <c r="B91" s="63" t="s">
        <v>808</v>
      </c>
      <c r="C91" s="108"/>
      <c r="D91" s="108"/>
      <c r="E91" s="108"/>
      <c r="F91" s="108"/>
      <c r="G91" s="108"/>
    </row>
    <row r="92" spans="1:7" ht="12.75">
      <c r="A92" s="63" t="s">
        <v>468</v>
      </c>
      <c r="B92" s="63" t="s">
        <v>809</v>
      </c>
      <c r="C92" s="108"/>
      <c r="D92" s="108"/>
      <c r="E92" s="108"/>
      <c r="F92" s="108"/>
      <c r="G92" s="108"/>
    </row>
    <row r="93" spans="1:7" ht="12.75">
      <c r="A93" s="63" t="s">
        <v>468</v>
      </c>
      <c r="B93" s="63" t="s">
        <v>810</v>
      </c>
      <c r="C93" s="108"/>
      <c r="D93" s="108"/>
      <c r="E93" s="108"/>
      <c r="F93" s="108"/>
      <c r="G93" s="108"/>
    </row>
    <row r="94" spans="1:7" ht="12.75">
      <c r="A94" s="63" t="s">
        <v>468</v>
      </c>
      <c r="B94" s="63" t="s">
        <v>811</v>
      </c>
      <c r="C94" s="108"/>
      <c r="D94" s="108"/>
      <c r="E94" s="108"/>
      <c r="F94" s="108"/>
      <c r="G94" s="108"/>
    </row>
    <row r="95" spans="1:7" ht="12.75">
      <c r="A95" s="63" t="s">
        <v>468</v>
      </c>
      <c r="B95" s="63" t="s">
        <v>812</v>
      </c>
      <c r="C95" s="108"/>
      <c r="D95" s="108"/>
      <c r="E95" s="108"/>
      <c r="F95" s="108"/>
      <c r="G95" s="108"/>
    </row>
    <row r="96" spans="1:7" ht="12.75">
      <c r="A96" s="63" t="s">
        <v>483</v>
      </c>
      <c r="B96" s="63" t="s">
        <v>513</v>
      </c>
      <c r="C96" s="108" t="s">
        <v>1108</v>
      </c>
      <c r="D96" s="108" t="s">
        <v>1108</v>
      </c>
      <c r="E96" s="108" t="s">
        <v>1108</v>
      </c>
      <c r="F96" s="108" t="s">
        <v>1108</v>
      </c>
      <c r="G96" s="108" t="s">
        <v>1108</v>
      </c>
    </row>
    <row r="97" spans="1:7" ht="12.75">
      <c r="A97" s="63" t="s">
        <v>204</v>
      </c>
      <c r="B97" s="63" t="s">
        <v>562</v>
      </c>
      <c r="C97" s="108"/>
      <c r="D97" s="108"/>
      <c r="E97" s="108"/>
      <c r="F97" s="108"/>
      <c r="G97" s="108"/>
    </row>
    <row r="98" spans="1:7" ht="12.75">
      <c r="A98" s="63" t="s">
        <v>1117</v>
      </c>
      <c r="B98" s="63" t="s">
        <v>813</v>
      </c>
      <c r="C98" s="111" t="s">
        <v>1108</v>
      </c>
      <c r="D98" s="111" t="s">
        <v>1108</v>
      </c>
      <c r="E98" s="111">
        <v>0.29</v>
      </c>
      <c r="F98" s="111">
        <v>0.37</v>
      </c>
      <c r="G98" s="111">
        <v>0.46</v>
      </c>
    </row>
    <row r="99" spans="1:7" ht="12.75">
      <c r="A99" s="65" t="s">
        <v>161</v>
      </c>
      <c r="B99" s="65" t="s">
        <v>563</v>
      </c>
      <c r="C99" s="109">
        <v>2.05</v>
      </c>
      <c r="D99" s="109">
        <v>3.7</v>
      </c>
      <c r="E99" s="109">
        <v>1.1</v>
      </c>
      <c r="F99" s="109">
        <v>0.226</v>
      </c>
      <c r="G99" s="109">
        <v>0.34</v>
      </c>
    </row>
    <row r="100" spans="1:7" ht="12.75">
      <c r="A100" s="166" t="s">
        <v>354</v>
      </c>
      <c r="B100" s="167"/>
      <c r="C100" s="167"/>
      <c r="D100" s="167"/>
      <c r="E100" s="167"/>
      <c r="F100" s="167"/>
      <c r="G100" s="167"/>
    </row>
    <row r="101" spans="1:7" ht="12.75">
      <c r="A101" s="61" t="s">
        <v>119</v>
      </c>
      <c r="B101" s="61" t="s">
        <v>814</v>
      </c>
      <c r="C101" s="107"/>
      <c r="D101" s="107"/>
      <c r="E101" s="107"/>
      <c r="F101" s="107"/>
      <c r="G101" s="107"/>
    </row>
    <row r="102" spans="1:7" ht="12.75">
      <c r="A102" s="63" t="s">
        <v>119</v>
      </c>
      <c r="B102" s="63" t="s">
        <v>815</v>
      </c>
      <c r="C102" s="108"/>
      <c r="D102" s="108"/>
      <c r="E102" s="108"/>
      <c r="F102" s="108"/>
      <c r="G102" s="108"/>
    </row>
    <row r="103" spans="1:7" ht="12.75">
      <c r="A103" s="63" t="s">
        <v>361</v>
      </c>
      <c r="B103" s="63" t="s">
        <v>816</v>
      </c>
      <c r="C103" s="111">
        <v>1.8</v>
      </c>
      <c r="D103" s="111">
        <v>1.2</v>
      </c>
      <c r="E103" s="111">
        <v>1.4</v>
      </c>
      <c r="F103" s="111">
        <v>1.1</v>
      </c>
      <c r="G103" s="111">
        <v>2.6</v>
      </c>
    </row>
    <row r="104" spans="1:7" ht="12.75">
      <c r="A104" s="63" t="s">
        <v>197</v>
      </c>
      <c r="B104" s="63" t="s">
        <v>817</v>
      </c>
      <c r="C104" s="108">
        <v>1.861</v>
      </c>
      <c r="D104" s="108">
        <v>4.135</v>
      </c>
      <c r="E104" s="108">
        <v>2.034</v>
      </c>
      <c r="F104" s="108">
        <v>1.877</v>
      </c>
      <c r="G104" s="108">
        <v>2.065</v>
      </c>
    </row>
    <row r="105" spans="1:7" ht="12.75">
      <c r="A105" s="63" t="s">
        <v>197</v>
      </c>
      <c r="B105" s="63" t="s">
        <v>1099</v>
      </c>
      <c r="C105" s="108"/>
      <c r="D105" s="108"/>
      <c r="E105" s="108"/>
      <c r="F105" s="108"/>
      <c r="G105" s="108">
        <v>0.095</v>
      </c>
    </row>
    <row r="106" spans="1:7" ht="12.75">
      <c r="A106" s="63" t="s">
        <v>197</v>
      </c>
      <c r="B106" s="63" t="s">
        <v>1066</v>
      </c>
      <c r="C106" s="108">
        <v>0.259</v>
      </c>
      <c r="D106" s="108">
        <v>0.465</v>
      </c>
      <c r="E106" s="108">
        <v>0.464</v>
      </c>
      <c r="F106" s="108">
        <v>0.293</v>
      </c>
      <c r="G106" s="108">
        <v>0.623</v>
      </c>
    </row>
    <row r="107" spans="1:7" ht="12.75">
      <c r="A107" s="63" t="s">
        <v>197</v>
      </c>
      <c r="B107" s="63" t="s">
        <v>1093</v>
      </c>
      <c r="C107" s="108"/>
      <c r="D107" s="108"/>
      <c r="E107" s="108"/>
      <c r="F107" s="108"/>
      <c r="G107" s="108">
        <v>1.803</v>
      </c>
    </row>
    <row r="108" spans="1:7" ht="12.75">
      <c r="A108" s="63" t="s">
        <v>1118</v>
      </c>
      <c r="B108" s="63" t="s">
        <v>819</v>
      </c>
      <c r="C108" s="108">
        <v>0.454</v>
      </c>
      <c r="D108" s="108">
        <v>0.326</v>
      </c>
      <c r="E108" s="108">
        <v>0.204</v>
      </c>
      <c r="F108" s="108">
        <v>0.101</v>
      </c>
      <c r="G108" s="108">
        <v>0.077</v>
      </c>
    </row>
    <row r="109" spans="1:7" ht="12.75">
      <c r="A109" s="63" t="s">
        <v>393</v>
      </c>
      <c r="B109" s="63" t="s">
        <v>820</v>
      </c>
      <c r="C109" s="108"/>
      <c r="D109" s="108"/>
      <c r="E109" s="108"/>
      <c r="F109" s="108"/>
      <c r="G109" s="108"/>
    </row>
    <row r="110" spans="1:7" ht="12.75">
      <c r="A110" s="63" t="s">
        <v>393</v>
      </c>
      <c r="B110" s="63" t="s">
        <v>821</v>
      </c>
      <c r="C110" s="108"/>
      <c r="D110" s="108"/>
      <c r="E110" s="108"/>
      <c r="F110" s="108"/>
      <c r="G110" s="108"/>
    </row>
    <row r="111" spans="1:7" ht="12.75">
      <c r="A111" s="63" t="s">
        <v>393</v>
      </c>
      <c r="B111" s="63" t="s">
        <v>822</v>
      </c>
      <c r="C111" s="108"/>
      <c r="D111" s="108"/>
      <c r="E111" s="108"/>
      <c r="F111" s="108"/>
      <c r="G111" s="108"/>
    </row>
    <row r="112" spans="1:7" ht="12.75">
      <c r="A112" s="63" t="s">
        <v>393</v>
      </c>
      <c r="B112" s="63" t="s">
        <v>823</v>
      </c>
      <c r="C112" s="108"/>
      <c r="D112" s="108"/>
      <c r="E112" s="108"/>
      <c r="F112" s="108"/>
      <c r="G112" s="108"/>
    </row>
    <row r="113" spans="1:7" ht="12.75">
      <c r="A113" s="63" t="s">
        <v>393</v>
      </c>
      <c r="B113" s="63" t="s">
        <v>824</v>
      </c>
      <c r="C113" s="108"/>
      <c r="D113" s="108"/>
      <c r="E113" s="108"/>
      <c r="F113" s="108"/>
      <c r="G113" s="108"/>
    </row>
    <row r="114" spans="1:7" ht="12.75">
      <c r="A114" s="63" t="s">
        <v>393</v>
      </c>
      <c r="B114" s="63" t="s">
        <v>1094</v>
      </c>
      <c r="C114" s="108"/>
      <c r="D114" s="108"/>
      <c r="E114" s="108"/>
      <c r="F114" s="108"/>
      <c r="G114" s="108"/>
    </row>
    <row r="115" spans="1:7" ht="12.75">
      <c r="A115" s="63" t="s">
        <v>393</v>
      </c>
      <c r="B115" s="63" t="s">
        <v>826</v>
      </c>
      <c r="C115" s="108"/>
      <c r="D115" s="108"/>
      <c r="E115" s="108"/>
      <c r="F115" s="108"/>
      <c r="G115" s="108"/>
    </row>
    <row r="116" spans="1:7" ht="12.75">
      <c r="A116" s="63" t="s">
        <v>393</v>
      </c>
      <c r="B116" s="63" t="s">
        <v>827</v>
      </c>
      <c r="C116" s="108"/>
      <c r="D116" s="108"/>
      <c r="E116" s="108"/>
      <c r="F116" s="108"/>
      <c r="G116" s="108"/>
    </row>
    <row r="117" spans="1:7" ht="12.75">
      <c r="A117" s="63" t="s">
        <v>393</v>
      </c>
      <c r="B117" s="63" t="s">
        <v>828</v>
      </c>
      <c r="C117" s="108"/>
      <c r="D117" s="108"/>
      <c r="E117" s="108"/>
      <c r="F117" s="108"/>
      <c r="G117" s="108"/>
    </row>
    <row r="118" spans="1:7" ht="12.75">
      <c r="A118" s="63" t="s">
        <v>393</v>
      </c>
      <c r="B118" s="63" t="s">
        <v>829</v>
      </c>
      <c r="C118" s="108"/>
      <c r="D118" s="108"/>
      <c r="E118" s="108"/>
      <c r="F118" s="108"/>
      <c r="G118" s="108"/>
    </row>
    <row r="119" spans="1:7" ht="12.75">
      <c r="A119" s="63" t="s">
        <v>393</v>
      </c>
      <c r="B119" s="63" t="s">
        <v>830</v>
      </c>
      <c r="C119" s="108"/>
      <c r="D119" s="108"/>
      <c r="E119" s="108"/>
      <c r="F119" s="108"/>
      <c r="G119" s="108"/>
    </row>
    <row r="120" spans="1:7" ht="12.75">
      <c r="A120" s="63" t="s">
        <v>393</v>
      </c>
      <c r="B120" s="63" t="s">
        <v>831</v>
      </c>
      <c r="C120" s="108"/>
      <c r="D120" s="108"/>
      <c r="E120" s="108"/>
      <c r="F120" s="108"/>
      <c r="G120" s="108"/>
    </row>
    <row r="121" spans="1:7" ht="12.75">
      <c r="A121" s="63" t="s">
        <v>393</v>
      </c>
      <c r="B121" s="63" t="s">
        <v>832</v>
      </c>
      <c r="C121" s="108"/>
      <c r="D121" s="108"/>
      <c r="E121" s="108"/>
      <c r="F121" s="108"/>
      <c r="G121" s="108"/>
    </row>
    <row r="122" spans="1:7" ht="12.75">
      <c r="A122" s="63" t="s">
        <v>393</v>
      </c>
      <c r="B122" s="63" t="s">
        <v>833</v>
      </c>
      <c r="C122" s="108"/>
      <c r="D122" s="108"/>
      <c r="E122" s="108"/>
      <c r="F122" s="108"/>
      <c r="G122" s="108"/>
    </row>
    <row r="123" spans="1:7" ht="12.75">
      <c r="A123" s="63" t="s">
        <v>393</v>
      </c>
      <c r="B123" s="63" t="s">
        <v>834</v>
      </c>
      <c r="C123" s="108"/>
      <c r="D123" s="108"/>
      <c r="E123" s="108"/>
      <c r="F123" s="108"/>
      <c r="G123" s="108"/>
    </row>
    <row r="124" spans="1:7" ht="12.75">
      <c r="A124" s="63" t="s">
        <v>393</v>
      </c>
      <c r="B124" s="63" t="s">
        <v>835</v>
      </c>
      <c r="C124" s="108"/>
      <c r="D124" s="108"/>
      <c r="E124" s="108"/>
      <c r="F124" s="108"/>
      <c r="G124" s="108"/>
    </row>
    <row r="125" spans="1:7" ht="12.75">
      <c r="A125" s="63" t="s">
        <v>393</v>
      </c>
      <c r="B125" s="63" t="s">
        <v>836</v>
      </c>
      <c r="C125" s="108"/>
      <c r="D125" s="108"/>
      <c r="E125" s="108"/>
      <c r="F125" s="108"/>
      <c r="G125" s="108"/>
    </row>
    <row r="126" spans="1:7" ht="12.75">
      <c r="A126" s="63" t="s">
        <v>393</v>
      </c>
      <c r="B126" s="63" t="s">
        <v>1100</v>
      </c>
      <c r="C126" s="108"/>
      <c r="D126" s="108"/>
      <c r="E126" s="108"/>
      <c r="F126" s="108"/>
      <c r="G126" s="108"/>
    </row>
    <row r="127" spans="1:7" ht="12.75">
      <c r="A127" s="63" t="s">
        <v>393</v>
      </c>
      <c r="B127" s="63" t="s">
        <v>837</v>
      </c>
      <c r="C127" s="108"/>
      <c r="D127" s="108"/>
      <c r="E127" s="108"/>
      <c r="F127" s="108"/>
      <c r="G127" s="108"/>
    </row>
    <row r="128" spans="1:7" ht="12.75">
      <c r="A128" s="63" t="s">
        <v>199</v>
      </c>
      <c r="B128" s="63" t="s">
        <v>450</v>
      </c>
      <c r="C128" s="108">
        <v>0.0286</v>
      </c>
      <c r="D128" s="108">
        <v>0.11</v>
      </c>
      <c r="E128" s="108">
        <v>0.16</v>
      </c>
      <c r="F128" s="108">
        <v>0.0962</v>
      </c>
      <c r="G128" s="108">
        <v>0.3</v>
      </c>
    </row>
    <row r="129" spans="1:7" ht="12.75">
      <c r="A129" s="63" t="s">
        <v>199</v>
      </c>
      <c r="B129" s="63" t="s">
        <v>451</v>
      </c>
      <c r="C129" s="108">
        <v>2</v>
      </c>
      <c r="D129" s="108">
        <v>0.3</v>
      </c>
      <c r="E129" s="108">
        <v>0.2</v>
      </c>
      <c r="F129" s="108">
        <v>0.26</v>
      </c>
      <c r="G129" s="108">
        <v>0.22</v>
      </c>
    </row>
    <row r="130" spans="1:7" ht="12.75">
      <c r="A130" s="63" t="s">
        <v>199</v>
      </c>
      <c r="B130" s="63" t="s">
        <v>452</v>
      </c>
      <c r="C130" s="108">
        <v>0.0134</v>
      </c>
      <c r="D130" s="108">
        <v>0.00693</v>
      </c>
      <c r="E130" s="108">
        <v>0.00402</v>
      </c>
      <c r="F130" s="108">
        <v>0.0138</v>
      </c>
      <c r="G130" s="108">
        <v>0.00135</v>
      </c>
    </row>
    <row r="131" spans="1:7" ht="12.75">
      <c r="A131" s="63" t="s">
        <v>199</v>
      </c>
      <c r="B131" s="63" t="s">
        <v>453</v>
      </c>
      <c r="C131" s="108">
        <v>9E-07</v>
      </c>
      <c r="D131" s="108"/>
      <c r="E131" s="108">
        <v>0.000107</v>
      </c>
      <c r="F131" s="108">
        <v>0.000139</v>
      </c>
      <c r="G131" s="108"/>
    </row>
    <row r="132" spans="1:7" ht="12.75">
      <c r="A132" s="63" t="s">
        <v>199</v>
      </c>
      <c r="B132" s="63" t="s">
        <v>454</v>
      </c>
      <c r="C132" s="108">
        <v>0.062</v>
      </c>
      <c r="D132" s="108">
        <v>0.0321</v>
      </c>
      <c r="E132" s="108">
        <v>0.045</v>
      </c>
      <c r="F132" s="108">
        <v>0.0294</v>
      </c>
      <c r="G132" s="108">
        <v>0.0234</v>
      </c>
    </row>
    <row r="133" spans="1:7" ht="12.75">
      <c r="A133" s="63" t="s">
        <v>199</v>
      </c>
      <c r="B133" s="63" t="s">
        <v>455</v>
      </c>
      <c r="C133" s="108">
        <v>0.0233</v>
      </c>
      <c r="D133" s="108">
        <v>0.00512</v>
      </c>
      <c r="E133" s="108">
        <v>0.037</v>
      </c>
      <c r="F133" s="108">
        <v>0.014</v>
      </c>
      <c r="G133" s="108">
        <v>0.024</v>
      </c>
    </row>
    <row r="134" spans="1:7" ht="12.75">
      <c r="A134" s="63" t="s">
        <v>199</v>
      </c>
      <c r="B134" s="63" t="s">
        <v>456</v>
      </c>
      <c r="C134" s="108">
        <v>0.00026</v>
      </c>
      <c r="D134" s="108">
        <v>0.00095</v>
      </c>
      <c r="E134" s="108">
        <v>0.037</v>
      </c>
      <c r="F134" s="108">
        <v>9.5E-05</v>
      </c>
      <c r="G134" s="108">
        <v>9.3E-05</v>
      </c>
    </row>
    <row r="135" spans="1:7" ht="12.75">
      <c r="A135" s="63" t="s">
        <v>199</v>
      </c>
      <c r="B135" s="63" t="s">
        <v>457</v>
      </c>
      <c r="C135" s="108">
        <v>0.0053</v>
      </c>
      <c r="D135" s="108">
        <v>0.0019</v>
      </c>
      <c r="E135" s="108">
        <v>0.0018</v>
      </c>
      <c r="F135" s="108">
        <v>0.0014</v>
      </c>
      <c r="G135" s="108">
        <v>0.00046</v>
      </c>
    </row>
    <row r="136" spans="1:7" ht="12.75">
      <c r="A136" s="63" t="s">
        <v>199</v>
      </c>
      <c r="B136" s="63" t="s">
        <v>458</v>
      </c>
      <c r="C136" s="108">
        <v>0.049</v>
      </c>
      <c r="D136" s="108">
        <v>0.0359</v>
      </c>
      <c r="E136" s="108">
        <v>0.005</v>
      </c>
      <c r="F136" s="108">
        <v>0.00057</v>
      </c>
      <c r="G136" s="108">
        <v>0.17</v>
      </c>
    </row>
    <row r="137" spans="1:7" ht="12.75">
      <c r="A137" s="63" t="s">
        <v>199</v>
      </c>
      <c r="B137" s="63" t="s">
        <v>459</v>
      </c>
      <c r="C137" s="108">
        <v>0.68</v>
      </c>
      <c r="D137" s="108">
        <v>0.43</v>
      </c>
      <c r="E137" s="108">
        <v>0.73</v>
      </c>
      <c r="F137" s="108">
        <v>0.11</v>
      </c>
      <c r="G137" s="108">
        <v>0.06</v>
      </c>
    </row>
    <row r="138" spans="1:7" ht="12.75">
      <c r="A138" s="63" t="s">
        <v>199</v>
      </c>
      <c r="B138" s="63" t="s">
        <v>460</v>
      </c>
      <c r="C138" s="108">
        <v>0.83</v>
      </c>
      <c r="D138" s="108">
        <v>0.44</v>
      </c>
      <c r="E138" s="108">
        <v>0.35</v>
      </c>
      <c r="F138" s="108">
        <v>0.49</v>
      </c>
      <c r="G138" s="108">
        <v>0.39</v>
      </c>
    </row>
    <row r="139" spans="1:7" ht="12.75">
      <c r="A139" s="63" t="s">
        <v>199</v>
      </c>
      <c r="B139" s="63" t="s">
        <v>461</v>
      </c>
      <c r="C139" s="108">
        <v>0.05</v>
      </c>
      <c r="D139" s="108">
        <v>0.043</v>
      </c>
      <c r="E139" s="108">
        <v>0.038</v>
      </c>
      <c r="F139" s="108">
        <v>0.047</v>
      </c>
      <c r="G139" s="108">
        <v>0.014</v>
      </c>
    </row>
    <row r="140" spans="1:7" ht="12.75">
      <c r="A140" s="63" t="s">
        <v>199</v>
      </c>
      <c r="B140" s="63" t="s">
        <v>462</v>
      </c>
      <c r="C140" s="108">
        <v>0.0603</v>
      </c>
      <c r="D140" s="108">
        <v>0.071</v>
      </c>
      <c r="E140" s="108">
        <v>0.77</v>
      </c>
      <c r="F140" s="108">
        <v>0.0999</v>
      </c>
      <c r="G140" s="108">
        <v>0.39</v>
      </c>
    </row>
    <row r="141" spans="1:7" ht="12.75">
      <c r="A141" s="63" t="s">
        <v>483</v>
      </c>
      <c r="B141" s="63" t="s">
        <v>838</v>
      </c>
      <c r="C141" s="111" t="s">
        <v>1108</v>
      </c>
      <c r="D141" s="111" t="s">
        <v>1108</v>
      </c>
      <c r="E141" s="111" t="s">
        <v>1108</v>
      </c>
      <c r="F141" s="111" t="s">
        <v>1108</v>
      </c>
      <c r="G141" s="111" t="s">
        <v>1108</v>
      </c>
    </row>
    <row r="142" spans="1:7" ht="12.75">
      <c r="A142" s="63" t="s">
        <v>483</v>
      </c>
      <c r="B142" s="63" t="s">
        <v>839</v>
      </c>
      <c r="C142" s="111" t="s">
        <v>1108</v>
      </c>
      <c r="D142" s="111" t="s">
        <v>1108</v>
      </c>
      <c r="E142" s="111" t="s">
        <v>1108</v>
      </c>
      <c r="F142" s="111" t="s">
        <v>1108</v>
      </c>
      <c r="G142" s="111" t="s">
        <v>1108</v>
      </c>
    </row>
    <row r="143" spans="1:7" ht="12.75">
      <c r="A143" s="63" t="s">
        <v>483</v>
      </c>
      <c r="B143" s="63" t="s">
        <v>840</v>
      </c>
      <c r="C143" s="111" t="s">
        <v>1108</v>
      </c>
      <c r="D143" s="111" t="s">
        <v>1108</v>
      </c>
      <c r="E143" s="111" t="s">
        <v>1108</v>
      </c>
      <c r="F143" s="111" t="s">
        <v>1108</v>
      </c>
      <c r="G143" s="111" t="s">
        <v>1108</v>
      </c>
    </row>
    <row r="144" spans="1:7" ht="12.75">
      <c r="A144" s="63" t="s">
        <v>483</v>
      </c>
      <c r="B144" s="63" t="s">
        <v>841</v>
      </c>
      <c r="C144" s="111" t="s">
        <v>1108</v>
      </c>
      <c r="D144" s="111" t="s">
        <v>1108</v>
      </c>
      <c r="E144" s="111" t="s">
        <v>1108</v>
      </c>
      <c r="F144" s="111" t="s">
        <v>1108</v>
      </c>
      <c r="G144" s="111" t="s">
        <v>1108</v>
      </c>
    </row>
    <row r="145" spans="1:7" ht="12.75">
      <c r="A145" s="63" t="s">
        <v>483</v>
      </c>
      <c r="B145" s="63" t="s">
        <v>842</v>
      </c>
      <c r="C145" s="111" t="s">
        <v>1108</v>
      </c>
      <c r="D145" s="111" t="s">
        <v>1108</v>
      </c>
      <c r="E145" s="111" t="s">
        <v>1108</v>
      </c>
      <c r="F145" s="111" t="s">
        <v>1108</v>
      </c>
      <c r="G145" s="111" t="s">
        <v>1108</v>
      </c>
    </row>
    <row r="146" spans="1:7" ht="12.75">
      <c r="A146" s="63" t="s">
        <v>483</v>
      </c>
      <c r="B146" s="63" t="s">
        <v>843</v>
      </c>
      <c r="C146" s="111" t="s">
        <v>1108</v>
      </c>
      <c r="D146" s="111" t="s">
        <v>1108</v>
      </c>
      <c r="E146" s="111" t="s">
        <v>1108</v>
      </c>
      <c r="F146" s="111" t="s">
        <v>1108</v>
      </c>
      <c r="G146" s="111" t="s">
        <v>1108</v>
      </c>
    </row>
    <row r="147" spans="1:7" ht="12.75">
      <c r="A147" s="63" t="s">
        <v>483</v>
      </c>
      <c r="B147" s="63" t="s">
        <v>844</v>
      </c>
      <c r="C147" s="111" t="s">
        <v>1108</v>
      </c>
      <c r="D147" s="111" t="s">
        <v>1108</v>
      </c>
      <c r="E147" s="111" t="s">
        <v>1108</v>
      </c>
      <c r="F147" s="111" t="s">
        <v>1108</v>
      </c>
      <c r="G147" s="111" t="s">
        <v>1108</v>
      </c>
    </row>
    <row r="148" spans="1:7" ht="12.75">
      <c r="A148" s="63" t="s">
        <v>483</v>
      </c>
      <c r="B148" s="63" t="s">
        <v>536</v>
      </c>
      <c r="C148" s="111" t="s">
        <v>1108</v>
      </c>
      <c r="D148" s="108"/>
      <c r="E148" s="108"/>
      <c r="F148" s="108"/>
      <c r="G148" s="108"/>
    </row>
    <row r="149" spans="1:7" ht="12.75">
      <c r="A149" s="63" t="s">
        <v>203</v>
      </c>
      <c r="B149" s="63" t="s">
        <v>561</v>
      </c>
      <c r="C149" s="108">
        <v>0.301</v>
      </c>
      <c r="D149" s="108">
        <v>0.322</v>
      </c>
      <c r="E149" s="108">
        <v>0.33</v>
      </c>
      <c r="F149" s="108">
        <v>0.582</v>
      </c>
      <c r="G149" s="108">
        <v>0.278</v>
      </c>
    </row>
    <row r="150" spans="1:7" ht="12.75">
      <c r="A150" s="63" t="s">
        <v>204</v>
      </c>
      <c r="B150" s="63" t="s">
        <v>1101</v>
      </c>
      <c r="C150" s="108"/>
      <c r="D150" s="108"/>
      <c r="E150" s="108"/>
      <c r="F150" s="108"/>
      <c r="G150" s="108"/>
    </row>
    <row r="151" spans="1:7" ht="12.75">
      <c r="A151" s="63" t="s">
        <v>1117</v>
      </c>
      <c r="B151" s="63" t="s">
        <v>845</v>
      </c>
      <c r="C151" s="111">
        <v>0.021</v>
      </c>
      <c r="D151" s="111">
        <v>0.005</v>
      </c>
      <c r="E151" s="111">
        <v>0.015</v>
      </c>
      <c r="F151" s="111">
        <v>0.02</v>
      </c>
      <c r="G151" s="111">
        <v>0.036</v>
      </c>
    </row>
    <row r="152" spans="1:7" ht="12.75">
      <c r="A152" s="63" t="s">
        <v>1117</v>
      </c>
      <c r="B152" s="63" t="s">
        <v>846</v>
      </c>
      <c r="C152" s="111" t="s">
        <v>1108</v>
      </c>
      <c r="D152" s="111" t="s">
        <v>1108</v>
      </c>
      <c r="E152" s="111">
        <v>0.03</v>
      </c>
      <c r="F152" s="111">
        <v>0.027</v>
      </c>
      <c r="G152" s="111">
        <v>0.13</v>
      </c>
    </row>
    <row r="153" spans="1:7" ht="12.75">
      <c r="A153" s="63" t="s">
        <v>1117</v>
      </c>
      <c r="B153" s="63" t="s">
        <v>847</v>
      </c>
      <c r="C153" s="111" t="s">
        <v>1108</v>
      </c>
      <c r="D153" s="111" t="s">
        <v>1108</v>
      </c>
      <c r="E153" s="111">
        <v>0.02</v>
      </c>
      <c r="F153" s="111">
        <v>0.014</v>
      </c>
      <c r="G153" s="111">
        <v>0.85</v>
      </c>
    </row>
    <row r="154" spans="1:7" ht="12.75">
      <c r="A154" s="63" t="s">
        <v>170</v>
      </c>
      <c r="B154" s="63" t="s">
        <v>602</v>
      </c>
      <c r="C154" s="42">
        <v>0.771</v>
      </c>
      <c r="D154" s="108">
        <v>0.474</v>
      </c>
      <c r="E154" s="108">
        <v>0.576</v>
      </c>
      <c r="F154" s="108">
        <v>1.13</v>
      </c>
      <c r="G154" s="108">
        <v>0.939</v>
      </c>
    </row>
    <row r="155" spans="1:7" ht="12.75">
      <c r="A155" s="63" t="s">
        <v>603</v>
      </c>
      <c r="B155" s="63" t="s">
        <v>848</v>
      </c>
      <c r="C155" s="108"/>
      <c r="D155" s="108"/>
      <c r="E155" s="108"/>
      <c r="F155" s="108"/>
      <c r="G155" s="108"/>
    </row>
    <row r="156" spans="1:7" ht="12.75">
      <c r="A156" s="63" t="s">
        <v>138</v>
      </c>
      <c r="B156" s="63" t="s">
        <v>849</v>
      </c>
      <c r="C156" s="108">
        <v>10.998</v>
      </c>
      <c r="D156" s="108">
        <v>12.285</v>
      </c>
      <c r="E156" s="108">
        <v>11.967</v>
      </c>
      <c r="F156" s="108">
        <v>8.975</v>
      </c>
      <c r="G156" s="108">
        <v>5.966</v>
      </c>
    </row>
    <row r="157" spans="1:7" ht="12.75">
      <c r="A157" s="63" t="s">
        <v>138</v>
      </c>
      <c r="B157" s="63" t="s">
        <v>850</v>
      </c>
      <c r="C157" s="108">
        <v>12.759</v>
      </c>
      <c r="D157" s="108">
        <v>11.621</v>
      </c>
      <c r="E157" s="108">
        <v>8.005</v>
      </c>
      <c r="F157" s="108">
        <v>18.358</v>
      </c>
      <c r="G157" s="108">
        <v>7.823</v>
      </c>
    </row>
    <row r="158" spans="1:7" ht="12.75">
      <c r="A158" s="63" t="s">
        <v>138</v>
      </c>
      <c r="B158" s="63" t="s">
        <v>611</v>
      </c>
      <c r="C158" s="108">
        <v>0.084</v>
      </c>
      <c r="D158" s="108">
        <v>0.448</v>
      </c>
      <c r="E158" s="108">
        <v>0.322</v>
      </c>
      <c r="F158" s="108">
        <v>0.101</v>
      </c>
      <c r="G158" s="108">
        <v>0.0569</v>
      </c>
    </row>
    <row r="159" spans="1:7" ht="12.75">
      <c r="A159" s="63" t="s">
        <v>138</v>
      </c>
      <c r="B159" s="63" t="s">
        <v>612</v>
      </c>
      <c r="C159" s="108">
        <v>0.56</v>
      </c>
      <c r="D159" s="108">
        <v>0.784</v>
      </c>
      <c r="E159" s="108">
        <v>0.658</v>
      </c>
      <c r="F159" s="108">
        <v>1.011</v>
      </c>
      <c r="G159" s="108">
        <v>0.725</v>
      </c>
    </row>
    <row r="160" spans="1:7" ht="12.75">
      <c r="A160" s="63" t="s">
        <v>138</v>
      </c>
      <c r="B160" s="63" t="s">
        <v>613</v>
      </c>
      <c r="C160" s="108">
        <v>9.488</v>
      </c>
      <c r="D160" s="108">
        <v>20.133</v>
      </c>
      <c r="E160" s="108">
        <v>26.638</v>
      </c>
      <c r="F160" s="108">
        <v>18.186</v>
      </c>
      <c r="G160" s="108">
        <v>19.899</v>
      </c>
    </row>
    <row r="161" spans="1:7" ht="12.75">
      <c r="A161" s="63" t="s">
        <v>116</v>
      </c>
      <c r="B161" s="63" t="s">
        <v>851</v>
      </c>
      <c r="C161" s="108">
        <f>24.3+11.4+4.88</f>
        <v>40.580000000000005</v>
      </c>
      <c r="D161" s="108">
        <f>4.71+24.5+12.7</f>
        <v>41.91</v>
      </c>
      <c r="E161" s="108">
        <f>8.2+10.9+5.58</f>
        <v>24.68</v>
      </c>
      <c r="F161" s="108">
        <f>11.9+23.6+12.5</f>
        <v>48</v>
      </c>
      <c r="G161" s="108">
        <f>6.86+9.6+2.57</f>
        <v>19.03</v>
      </c>
    </row>
    <row r="162" spans="1:7" ht="12.75">
      <c r="A162" s="63" t="s">
        <v>142</v>
      </c>
      <c r="B162" s="63" t="s">
        <v>852</v>
      </c>
      <c r="C162" s="58">
        <v>41</v>
      </c>
      <c r="D162" s="58">
        <v>15</v>
      </c>
      <c r="E162" s="58">
        <v>43</v>
      </c>
      <c r="F162" s="58">
        <v>25</v>
      </c>
      <c r="G162" s="58">
        <v>25</v>
      </c>
    </row>
    <row r="163" spans="1:7" ht="12.75">
      <c r="A163" s="63" t="s">
        <v>142</v>
      </c>
      <c r="B163" s="63" t="s">
        <v>630</v>
      </c>
      <c r="C163" s="108">
        <v>0.038</v>
      </c>
      <c r="D163" s="108">
        <v>0.038</v>
      </c>
      <c r="E163" s="108">
        <v>0.0073</v>
      </c>
      <c r="F163" s="108">
        <v>0.0042</v>
      </c>
      <c r="G163" s="108">
        <v>0.018</v>
      </c>
    </row>
    <row r="164" spans="1:7" ht="12.75">
      <c r="A164" s="63" t="s">
        <v>645</v>
      </c>
      <c r="B164" s="63" t="s">
        <v>662</v>
      </c>
      <c r="C164" s="108"/>
      <c r="D164" s="108"/>
      <c r="E164" s="108"/>
      <c r="F164" s="108"/>
      <c r="G164" s="108"/>
    </row>
    <row r="165" spans="1:7" ht="12.75">
      <c r="A165" s="63" t="s">
        <v>663</v>
      </c>
      <c r="B165" s="63" t="s">
        <v>853</v>
      </c>
      <c r="C165" s="108"/>
      <c r="D165" s="111">
        <v>32</v>
      </c>
      <c r="E165" s="111">
        <v>30</v>
      </c>
      <c r="F165" s="111">
        <v>0</v>
      </c>
      <c r="G165" s="111">
        <v>13</v>
      </c>
    </row>
    <row r="166" spans="1:7" ht="12.75">
      <c r="A166" s="63" t="s">
        <v>663</v>
      </c>
      <c r="B166" s="63" t="s">
        <v>854</v>
      </c>
      <c r="C166" s="108"/>
      <c r="D166" s="111">
        <v>11</v>
      </c>
      <c r="E166" s="111">
        <v>13</v>
      </c>
      <c r="F166" s="111">
        <v>4.2</v>
      </c>
      <c r="G166" s="111">
        <v>5.4</v>
      </c>
    </row>
    <row r="167" spans="1:7" ht="12.75">
      <c r="A167" s="63" t="s">
        <v>663</v>
      </c>
      <c r="B167" s="63" t="s">
        <v>855</v>
      </c>
      <c r="C167" s="108"/>
      <c r="D167" s="111">
        <v>24</v>
      </c>
      <c r="E167" s="111">
        <v>83</v>
      </c>
      <c r="F167" s="111">
        <v>4.3</v>
      </c>
      <c r="G167" s="111">
        <v>4.1</v>
      </c>
    </row>
    <row r="168" spans="1:7" ht="12.75">
      <c r="A168" s="63" t="s">
        <v>663</v>
      </c>
      <c r="B168" s="63" t="s">
        <v>856</v>
      </c>
      <c r="C168" s="108"/>
      <c r="D168" s="111">
        <v>51</v>
      </c>
      <c r="E168" s="111">
        <v>8.7</v>
      </c>
      <c r="F168" s="111">
        <v>11</v>
      </c>
      <c r="G168" s="111">
        <v>17</v>
      </c>
    </row>
    <row r="169" spans="1:7" ht="12.75">
      <c r="A169" s="63" t="s">
        <v>663</v>
      </c>
      <c r="B169" s="63" t="s">
        <v>707</v>
      </c>
      <c r="C169" s="108"/>
      <c r="D169" s="111">
        <v>4.7</v>
      </c>
      <c r="E169" s="111">
        <v>15</v>
      </c>
      <c r="F169" s="111">
        <v>96</v>
      </c>
      <c r="G169" s="111">
        <v>9.9</v>
      </c>
    </row>
    <row r="170" spans="1:7" ht="12.75">
      <c r="A170" s="63" t="s">
        <v>663</v>
      </c>
      <c r="B170" s="63" t="s">
        <v>857</v>
      </c>
      <c r="C170" s="108"/>
      <c r="D170" s="111">
        <v>29</v>
      </c>
      <c r="E170" s="111">
        <v>19</v>
      </c>
      <c r="F170" s="111">
        <v>27</v>
      </c>
      <c r="G170" s="111">
        <v>15</v>
      </c>
    </row>
    <row r="171" spans="1:7" ht="12.75">
      <c r="A171" s="63" t="s">
        <v>663</v>
      </c>
      <c r="B171" s="63" t="s">
        <v>858</v>
      </c>
      <c r="C171" s="108"/>
      <c r="D171" s="111">
        <v>3.3</v>
      </c>
      <c r="E171" s="111">
        <v>3.1</v>
      </c>
      <c r="F171" s="111">
        <v>3.6</v>
      </c>
      <c r="G171" s="111">
        <v>3</v>
      </c>
    </row>
    <row r="172" spans="1:7" ht="12.75">
      <c r="A172" s="63" t="s">
        <v>663</v>
      </c>
      <c r="B172" s="63" t="s">
        <v>859</v>
      </c>
      <c r="C172" s="108"/>
      <c r="D172" s="111">
        <v>9.4</v>
      </c>
      <c r="E172" s="111">
        <v>4.8</v>
      </c>
      <c r="F172" s="111">
        <v>14</v>
      </c>
      <c r="G172" s="111">
        <v>19</v>
      </c>
    </row>
    <row r="173" spans="1:7" ht="12.75">
      <c r="A173" s="63" t="s">
        <v>663</v>
      </c>
      <c r="B173" s="63" t="s">
        <v>714</v>
      </c>
      <c r="C173" s="108"/>
      <c r="D173" s="111">
        <v>10</v>
      </c>
      <c r="E173" s="111">
        <v>16</v>
      </c>
      <c r="F173" s="111">
        <v>33</v>
      </c>
      <c r="G173" s="111">
        <v>1.9</v>
      </c>
    </row>
    <row r="174" spans="1:7" ht="12.75">
      <c r="A174" s="63" t="s">
        <v>663</v>
      </c>
      <c r="B174" s="63" t="s">
        <v>715</v>
      </c>
      <c r="C174" s="108"/>
      <c r="D174" s="111">
        <v>1.8</v>
      </c>
      <c r="E174" s="111">
        <v>12</v>
      </c>
      <c r="F174" s="111">
        <v>0.32</v>
      </c>
      <c r="G174" s="111">
        <v>127</v>
      </c>
    </row>
    <row r="175" spans="1:7" ht="12.75">
      <c r="A175" s="63" t="s">
        <v>663</v>
      </c>
      <c r="B175" s="63" t="s">
        <v>860</v>
      </c>
      <c r="C175" s="108"/>
      <c r="D175" s="111">
        <v>7.5</v>
      </c>
      <c r="E175" s="111">
        <v>5.6</v>
      </c>
      <c r="F175" s="111">
        <v>6.7</v>
      </c>
      <c r="G175" s="111">
        <v>5.4</v>
      </c>
    </row>
    <row r="176" spans="1:7" ht="12.75">
      <c r="A176" s="63" t="s">
        <v>663</v>
      </c>
      <c r="B176" s="63" t="s">
        <v>861</v>
      </c>
      <c r="C176" s="108"/>
      <c r="D176" s="111">
        <v>7.5</v>
      </c>
      <c r="E176" s="111">
        <v>4.5</v>
      </c>
      <c r="F176" s="111">
        <v>5</v>
      </c>
      <c r="G176" s="111">
        <v>6.7</v>
      </c>
    </row>
    <row r="177" spans="1:7" ht="12.75">
      <c r="A177" s="63" t="s">
        <v>663</v>
      </c>
      <c r="B177" s="63" t="s">
        <v>862</v>
      </c>
      <c r="C177" s="108"/>
      <c r="D177" s="111">
        <v>7.8</v>
      </c>
      <c r="E177" s="111">
        <v>16</v>
      </c>
      <c r="F177" s="111">
        <v>11</v>
      </c>
      <c r="G177" s="111">
        <v>4.9</v>
      </c>
    </row>
    <row r="178" spans="1:7" ht="12.75">
      <c r="A178" s="63" t="s">
        <v>663</v>
      </c>
      <c r="B178" s="63" t="s">
        <v>722</v>
      </c>
      <c r="C178" s="108"/>
      <c r="D178" s="111">
        <v>20</v>
      </c>
      <c r="E178" s="111">
        <v>33</v>
      </c>
      <c r="F178" s="111">
        <v>19</v>
      </c>
      <c r="G178" s="111">
        <v>19</v>
      </c>
    </row>
    <row r="179" spans="1:7" ht="12.75">
      <c r="A179" s="63" t="s">
        <v>663</v>
      </c>
      <c r="B179" s="63" t="s">
        <v>723</v>
      </c>
      <c r="C179" s="108"/>
      <c r="D179" s="111">
        <v>2.9</v>
      </c>
      <c r="E179" s="111">
        <v>0.48</v>
      </c>
      <c r="F179" s="111">
        <v>3.2</v>
      </c>
      <c r="G179" s="111">
        <v>2</v>
      </c>
    </row>
    <row r="180" spans="1:7" ht="12.75">
      <c r="A180" s="63" t="s">
        <v>663</v>
      </c>
      <c r="B180" s="63" t="s">
        <v>863</v>
      </c>
      <c r="C180" s="108"/>
      <c r="D180" s="111">
        <v>14</v>
      </c>
      <c r="E180" s="111">
        <v>39</v>
      </c>
      <c r="F180" s="111">
        <v>22</v>
      </c>
      <c r="G180" s="111">
        <v>27</v>
      </c>
    </row>
    <row r="181" spans="1:7" ht="12.75">
      <c r="A181" s="63" t="s">
        <v>663</v>
      </c>
      <c r="B181" s="63" t="s">
        <v>726</v>
      </c>
      <c r="C181" s="108"/>
      <c r="D181" s="111">
        <v>1.9</v>
      </c>
      <c r="E181" s="111">
        <v>2.8</v>
      </c>
      <c r="F181" s="111">
        <v>2.3</v>
      </c>
      <c r="G181" s="111">
        <v>1.9</v>
      </c>
    </row>
    <row r="182" spans="1:7" ht="12.75">
      <c r="A182" s="63" t="s">
        <v>663</v>
      </c>
      <c r="B182" s="63" t="s">
        <v>864</v>
      </c>
      <c r="C182" s="108"/>
      <c r="D182" s="111">
        <v>4.1</v>
      </c>
      <c r="E182" s="111">
        <v>5.7</v>
      </c>
      <c r="F182" s="111">
        <v>4.6</v>
      </c>
      <c r="G182" s="111">
        <v>1.9</v>
      </c>
    </row>
    <row r="183" spans="1:7" ht="12.75">
      <c r="A183" s="63" t="s">
        <v>663</v>
      </c>
      <c r="B183" s="63" t="s">
        <v>865</v>
      </c>
      <c r="C183" s="108"/>
      <c r="D183" s="111">
        <v>8.5</v>
      </c>
      <c r="E183" s="111">
        <v>23</v>
      </c>
      <c r="F183" s="111">
        <v>24</v>
      </c>
      <c r="G183" s="111">
        <v>58</v>
      </c>
    </row>
    <row r="184" spans="1:7" ht="12.75">
      <c r="A184" s="63" t="s">
        <v>663</v>
      </c>
      <c r="B184" s="63" t="s">
        <v>866</v>
      </c>
      <c r="C184" s="108"/>
      <c r="D184" s="111">
        <v>15</v>
      </c>
      <c r="E184" s="111">
        <v>15</v>
      </c>
      <c r="F184" s="111">
        <v>19</v>
      </c>
      <c r="G184" s="111">
        <v>7.8</v>
      </c>
    </row>
    <row r="185" spans="1:7" ht="12.75">
      <c r="A185" s="63" t="s">
        <v>663</v>
      </c>
      <c r="B185" s="63" t="s">
        <v>867</v>
      </c>
      <c r="C185" s="108"/>
      <c r="D185" s="111">
        <v>7</v>
      </c>
      <c r="E185" s="111">
        <v>4.9</v>
      </c>
      <c r="F185" s="111">
        <v>7.5</v>
      </c>
      <c r="G185" s="111">
        <v>4</v>
      </c>
    </row>
    <row r="186" spans="1:7" ht="12.75">
      <c r="A186" s="63" t="s">
        <v>663</v>
      </c>
      <c r="B186" s="63" t="s">
        <v>736</v>
      </c>
      <c r="C186" s="108"/>
      <c r="D186" s="111">
        <v>0.074</v>
      </c>
      <c r="E186" s="111">
        <v>0.038</v>
      </c>
      <c r="F186" s="111">
        <v>0.011</v>
      </c>
      <c r="G186" s="111">
        <v>0.01</v>
      </c>
    </row>
    <row r="187" spans="1:7" ht="12.75">
      <c r="A187" s="63" t="s">
        <v>663</v>
      </c>
      <c r="B187" s="63" t="s">
        <v>868</v>
      </c>
      <c r="C187" s="108"/>
      <c r="D187" s="111">
        <v>0</v>
      </c>
      <c r="E187" s="111">
        <v>0</v>
      </c>
      <c r="F187" s="111">
        <v>0</v>
      </c>
      <c r="G187" s="111">
        <v>0</v>
      </c>
    </row>
    <row r="188" spans="1:7" ht="12.75">
      <c r="A188" s="63" t="s">
        <v>663</v>
      </c>
      <c r="B188" s="63" t="s">
        <v>869</v>
      </c>
      <c r="C188" s="108"/>
      <c r="D188" s="111">
        <v>3.4</v>
      </c>
      <c r="E188" s="111">
        <v>3.5</v>
      </c>
      <c r="F188" s="111">
        <v>0</v>
      </c>
      <c r="G188" s="111">
        <v>2.9</v>
      </c>
    </row>
    <row r="189" spans="1:7" ht="12.75">
      <c r="A189" s="63" t="s">
        <v>663</v>
      </c>
      <c r="B189" s="63" t="s">
        <v>870</v>
      </c>
      <c r="C189" s="108"/>
      <c r="D189" s="111">
        <v>13</v>
      </c>
      <c r="E189" s="111">
        <v>5.6</v>
      </c>
      <c r="F189" s="111">
        <v>3.7</v>
      </c>
      <c r="G189" s="111">
        <v>4</v>
      </c>
    </row>
    <row r="190" spans="1:7" ht="12.75">
      <c r="A190" s="63" t="s">
        <v>663</v>
      </c>
      <c r="B190" s="63" t="s">
        <v>744</v>
      </c>
      <c r="C190" s="108"/>
      <c r="D190" s="111">
        <v>0.85</v>
      </c>
      <c r="E190" s="111">
        <v>0.18</v>
      </c>
      <c r="F190" s="111">
        <v>0.039</v>
      </c>
      <c r="G190" s="111">
        <v>0.58</v>
      </c>
    </row>
    <row r="191" spans="1:7" ht="12.75">
      <c r="A191" s="63" t="s">
        <v>663</v>
      </c>
      <c r="B191" s="63" t="s">
        <v>871</v>
      </c>
      <c r="C191" s="108"/>
      <c r="D191" s="111">
        <v>21</v>
      </c>
      <c r="E191" s="111">
        <v>9.4</v>
      </c>
      <c r="F191" s="111">
        <v>2.5</v>
      </c>
      <c r="G191" s="111">
        <v>32</v>
      </c>
    </row>
    <row r="192" spans="1:7" ht="12.75">
      <c r="A192" s="63" t="s">
        <v>663</v>
      </c>
      <c r="B192" s="63" t="s">
        <v>872</v>
      </c>
      <c r="C192" s="108"/>
      <c r="D192" s="111">
        <v>25</v>
      </c>
      <c r="E192" s="111">
        <v>68</v>
      </c>
      <c r="F192" s="111">
        <v>23</v>
      </c>
      <c r="G192" s="111">
        <v>12</v>
      </c>
    </row>
    <row r="193" spans="1:7" ht="12.75">
      <c r="A193" s="63" t="s">
        <v>663</v>
      </c>
      <c r="B193" s="63" t="s">
        <v>749</v>
      </c>
      <c r="C193" s="108"/>
      <c r="D193" s="111">
        <v>1.7</v>
      </c>
      <c r="E193" s="111">
        <v>2.1</v>
      </c>
      <c r="F193" s="111">
        <v>2.1</v>
      </c>
      <c r="G193" s="111">
        <v>2</v>
      </c>
    </row>
    <row r="194" spans="1:7" ht="12.75">
      <c r="A194" s="63" t="s">
        <v>663</v>
      </c>
      <c r="B194" s="63" t="s">
        <v>873</v>
      </c>
      <c r="C194" s="108"/>
      <c r="D194" s="111">
        <v>24</v>
      </c>
      <c r="E194" s="111">
        <v>103</v>
      </c>
      <c r="F194" s="111">
        <v>17</v>
      </c>
      <c r="G194" s="111">
        <v>21</v>
      </c>
    </row>
    <row r="195" spans="1:7" ht="12.75">
      <c r="A195" s="63" t="s">
        <v>663</v>
      </c>
      <c r="B195" s="63" t="s">
        <v>752</v>
      </c>
      <c r="C195" s="108"/>
      <c r="D195" s="111">
        <v>2</v>
      </c>
      <c r="E195" s="111">
        <v>1.7</v>
      </c>
      <c r="F195" s="111">
        <v>2.4</v>
      </c>
      <c r="G195" s="111">
        <v>1.5</v>
      </c>
    </row>
    <row r="196" spans="1:7" ht="12.75">
      <c r="A196" s="63" t="s">
        <v>663</v>
      </c>
      <c r="B196" s="63" t="s">
        <v>874</v>
      </c>
      <c r="C196" s="108"/>
      <c r="D196" s="111">
        <v>187</v>
      </c>
      <c r="E196" s="111">
        <v>63</v>
      </c>
      <c r="F196" s="111">
        <v>119</v>
      </c>
      <c r="G196" s="111">
        <v>38</v>
      </c>
    </row>
    <row r="197" spans="1:7" ht="12.75">
      <c r="A197" s="63" t="s">
        <v>663</v>
      </c>
      <c r="B197" s="63" t="s">
        <v>875</v>
      </c>
      <c r="C197" s="108"/>
      <c r="D197" s="111">
        <v>148</v>
      </c>
      <c r="E197" s="111">
        <v>6</v>
      </c>
      <c r="F197" s="111">
        <v>93</v>
      </c>
      <c r="G197" s="111">
        <v>49</v>
      </c>
    </row>
    <row r="198" spans="1:7" ht="12.75">
      <c r="A198" s="63" t="s">
        <v>663</v>
      </c>
      <c r="B198" s="63" t="s">
        <v>876</v>
      </c>
      <c r="C198" s="108"/>
      <c r="D198" s="111">
        <v>4.9</v>
      </c>
      <c r="E198" s="111">
        <v>4.3</v>
      </c>
      <c r="F198" s="111">
        <v>1.7</v>
      </c>
      <c r="G198" s="111">
        <v>3.1</v>
      </c>
    </row>
    <row r="199" spans="1:7" ht="12.75">
      <c r="A199" s="63" t="s">
        <v>663</v>
      </c>
      <c r="B199" s="63" t="s">
        <v>759</v>
      </c>
      <c r="C199" s="108"/>
      <c r="D199" s="111">
        <v>0.046</v>
      </c>
      <c r="E199" s="111">
        <v>0.037</v>
      </c>
      <c r="F199" s="111">
        <v>4.7</v>
      </c>
      <c r="G199" s="111">
        <v>0.025</v>
      </c>
    </row>
    <row r="200" spans="1:7" ht="12.75">
      <c r="A200" s="63" t="s">
        <v>663</v>
      </c>
      <c r="B200" s="63" t="s">
        <v>877</v>
      </c>
      <c r="C200" s="108"/>
      <c r="D200" s="111">
        <v>4.1</v>
      </c>
      <c r="E200" s="111">
        <v>4.5</v>
      </c>
      <c r="F200" s="111">
        <v>3.2</v>
      </c>
      <c r="G200" s="111">
        <v>2.1</v>
      </c>
    </row>
    <row r="201" spans="1:7" ht="12.75">
      <c r="A201" s="63" t="s">
        <v>663</v>
      </c>
      <c r="B201" s="63" t="s">
        <v>762</v>
      </c>
      <c r="C201" s="108"/>
      <c r="D201" s="111">
        <v>1.9</v>
      </c>
      <c r="E201" s="111">
        <v>2.8</v>
      </c>
      <c r="F201" s="111">
        <v>1.7</v>
      </c>
      <c r="G201" s="111">
        <v>2</v>
      </c>
    </row>
    <row r="202" spans="1:7" ht="12.75">
      <c r="A202" s="63" t="s">
        <v>663</v>
      </c>
      <c r="B202" s="63" t="s">
        <v>878</v>
      </c>
      <c r="C202" s="108"/>
      <c r="D202" s="111">
        <v>13</v>
      </c>
      <c r="E202" s="111">
        <v>7.3</v>
      </c>
      <c r="F202" s="111">
        <v>8.2</v>
      </c>
      <c r="G202" s="111">
        <v>4.9</v>
      </c>
    </row>
    <row r="203" spans="1:7" ht="12.75">
      <c r="A203" s="63" t="s">
        <v>663</v>
      </c>
      <c r="B203" s="63" t="s">
        <v>765</v>
      </c>
      <c r="C203" s="108"/>
      <c r="D203" s="111">
        <v>154</v>
      </c>
      <c r="E203" s="111">
        <v>99</v>
      </c>
      <c r="F203" s="111">
        <v>8.3</v>
      </c>
      <c r="G203" s="111">
        <v>48</v>
      </c>
    </row>
    <row r="204" spans="1:7" ht="12.75">
      <c r="A204" s="63" t="s">
        <v>663</v>
      </c>
      <c r="B204" s="63" t="s">
        <v>766</v>
      </c>
      <c r="C204" s="108"/>
      <c r="D204" s="111">
        <v>2.4</v>
      </c>
      <c r="E204" s="111">
        <v>3.5</v>
      </c>
      <c r="F204" s="111">
        <v>2.1</v>
      </c>
      <c r="G204" s="111">
        <v>5.9</v>
      </c>
    </row>
    <row r="205" spans="1:7" ht="12.75">
      <c r="A205" s="65" t="s">
        <v>663</v>
      </c>
      <c r="B205" s="65" t="s">
        <v>767</v>
      </c>
      <c r="C205" s="109"/>
      <c r="D205" s="112">
        <v>50</v>
      </c>
      <c r="E205" s="112">
        <v>47</v>
      </c>
      <c r="F205" s="112">
        <v>0.98</v>
      </c>
      <c r="G205" s="112">
        <v>4.6</v>
      </c>
    </row>
    <row r="206" spans="1:7" ht="12.75">
      <c r="A206" s="166" t="s">
        <v>352</v>
      </c>
      <c r="B206" s="167"/>
      <c r="C206" s="167"/>
      <c r="D206" s="167"/>
      <c r="E206" s="167"/>
      <c r="F206" s="167"/>
      <c r="G206" s="167"/>
    </row>
    <row r="207" spans="1:7" ht="12.75">
      <c r="A207" s="61" t="s">
        <v>79</v>
      </c>
      <c r="B207" s="61" t="s">
        <v>351</v>
      </c>
      <c r="C207" s="107"/>
      <c r="D207" s="107"/>
      <c r="E207" s="107"/>
      <c r="F207" s="107"/>
      <c r="G207" s="107"/>
    </row>
    <row r="208" spans="1:7" ht="12.75">
      <c r="A208" s="63" t="s">
        <v>364</v>
      </c>
      <c r="B208" s="63" t="s">
        <v>879</v>
      </c>
      <c r="C208" s="108">
        <v>2.3</v>
      </c>
      <c r="D208" s="108">
        <v>1.85</v>
      </c>
      <c r="E208" s="108">
        <v>2.03</v>
      </c>
      <c r="F208" s="108">
        <v>2.31</v>
      </c>
      <c r="G208" s="108">
        <v>1.95</v>
      </c>
    </row>
    <row r="209" spans="1:7" ht="12.75">
      <c r="A209" s="63" t="s">
        <v>880</v>
      </c>
      <c r="B209" s="63" t="s">
        <v>881</v>
      </c>
      <c r="C209" s="108">
        <v>0.056</v>
      </c>
      <c r="D209" s="108">
        <v>0.046</v>
      </c>
      <c r="E209" s="108">
        <v>0.039</v>
      </c>
      <c r="F209" s="108">
        <v>0.029</v>
      </c>
      <c r="G209" s="108">
        <v>0.048</v>
      </c>
    </row>
    <row r="210" spans="1:7" ht="12.75">
      <c r="A210" s="63" t="s">
        <v>880</v>
      </c>
      <c r="B210" s="63" t="s">
        <v>882</v>
      </c>
      <c r="C210" s="108"/>
      <c r="D210" s="108"/>
      <c r="E210" s="108"/>
      <c r="F210" s="108"/>
      <c r="G210" s="108">
        <v>0.142</v>
      </c>
    </row>
    <row r="211" spans="1:7" ht="12.75">
      <c r="A211" s="63" t="s">
        <v>109</v>
      </c>
      <c r="B211" s="63" t="s">
        <v>883</v>
      </c>
      <c r="C211" s="108">
        <v>1.24</v>
      </c>
      <c r="D211" s="108">
        <v>0.12</v>
      </c>
      <c r="E211" s="108">
        <f>0.099+0.00083</f>
        <v>0.09983</v>
      </c>
      <c r="F211" s="108">
        <v>1.31</v>
      </c>
      <c r="G211" s="108">
        <v>3.9</v>
      </c>
    </row>
    <row r="212" spans="1:7" ht="12.75">
      <c r="A212" s="63" t="s">
        <v>463</v>
      </c>
      <c r="B212" s="63" t="s">
        <v>884</v>
      </c>
      <c r="C212" s="108">
        <f>(96+118+451+41+241+664+11.8+2.8+116+17.6+2.6+21.6+9.1)/1000</f>
        <v>1.7924999999999995</v>
      </c>
      <c r="D212" s="108">
        <f>(57+43+655+19+257+812+1.6+2.8+142+3+39+1.4+7)/1000</f>
        <v>2.0398</v>
      </c>
      <c r="E212" s="108">
        <f>(176+167+935+22+195+624+12.6+12.5+260+15.6+139+2.6+2.4)/1000</f>
        <v>2.5637</v>
      </c>
      <c r="F212" s="108">
        <f>(127+599+1240+16.6+199+547+16.4+12.2+390+28.5+39.8+7.6+2.2)/1000</f>
        <v>3.2253</v>
      </c>
      <c r="G212" s="108">
        <f>(61.9+281+1116+47.2+99.8+220+39.7+8+417+4.36+1.89+0.92+1.96)/1000</f>
        <v>2.2997300000000003</v>
      </c>
    </row>
    <row r="213" spans="1:7" ht="12.75">
      <c r="A213" s="63" t="s">
        <v>798</v>
      </c>
      <c r="B213" s="63" t="s">
        <v>885</v>
      </c>
      <c r="C213" s="108"/>
      <c r="D213" s="108"/>
      <c r="E213" s="108"/>
      <c r="F213" s="108"/>
      <c r="G213" s="108"/>
    </row>
    <row r="214" spans="1:7" ht="12.75">
      <c r="A214" s="63" t="s">
        <v>798</v>
      </c>
      <c r="B214" s="63" t="s">
        <v>886</v>
      </c>
      <c r="C214" s="108"/>
      <c r="D214" s="108"/>
      <c r="E214" s="108"/>
      <c r="F214" s="108"/>
      <c r="G214" s="108"/>
    </row>
    <row r="215" spans="1:7" ht="12.75">
      <c r="A215" s="63" t="s">
        <v>798</v>
      </c>
      <c r="B215" s="63" t="s">
        <v>887</v>
      </c>
      <c r="C215" s="108"/>
      <c r="D215" s="108"/>
      <c r="E215" s="108"/>
      <c r="F215" s="108"/>
      <c r="G215" s="108"/>
    </row>
    <row r="216" spans="1:7" ht="12.75">
      <c r="A216" s="63" t="s">
        <v>798</v>
      </c>
      <c r="B216" s="63" t="s">
        <v>888</v>
      </c>
      <c r="C216" s="108"/>
      <c r="D216" s="108"/>
      <c r="E216" s="108"/>
      <c r="F216" s="108"/>
      <c r="G216" s="108"/>
    </row>
    <row r="217" spans="1:7" ht="12.75">
      <c r="A217" s="63" t="s">
        <v>798</v>
      </c>
      <c r="B217" s="63" t="s">
        <v>594</v>
      </c>
      <c r="C217" s="108"/>
      <c r="D217" s="108"/>
      <c r="E217" s="108"/>
      <c r="F217" s="108"/>
      <c r="G217" s="108"/>
    </row>
    <row r="218" spans="1:7" ht="12.75">
      <c r="A218" s="63" t="s">
        <v>595</v>
      </c>
      <c r="B218" s="63" t="s">
        <v>889</v>
      </c>
      <c r="C218" s="108"/>
      <c r="D218" s="108"/>
      <c r="E218" s="108"/>
      <c r="F218" s="108"/>
      <c r="G218" s="108">
        <v>45.49</v>
      </c>
    </row>
    <row r="219" spans="1:7" ht="12.75">
      <c r="A219" s="63" t="s">
        <v>595</v>
      </c>
      <c r="B219" s="63" t="s">
        <v>890</v>
      </c>
      <c r="C219" s="108"/>
      <c r="D219" s="108"/>
      <c r="E219" s="108"/>
      <c r="F219" s="108"/>
      <c r="G219" s="108"/>
    </row>
    <row r="220" spans="1:7" ht="12.75">
      <c r="A220" s="63" t="s">
        <v>631</v>
      </c>
      <c r="B220" s="63" t="s">
        <v>632</v>
      </c>
      <c r="C220" s="108">
        <v>0.0141</v>
      </c>
      <c r="D220" s="108">
        <v>0.00465</v>
      </c>
      <c r="E220" s="108">
        <v>0.155</v>
      </c>
      <c r="F220" s="108">
        <v>0.0649</v>
      </c>
      <c r="G220" s="108">
        <v>0.083</v>
      </c>
    </row>
    <row r="221" spans="1:7" ht="12.75">
      <c r="A221" s="63" t="s">
        <v>631</v>
      </c>
      <c r="B221" s="63" t="s">
        <v>891</v>
      </c>
      <c r="C221" s="108">
        <f>0.167+1+3.57+0.144</f>
        <v>4.881</v>
      </c>
      <c r="D221" s="108">
        <f>0.0382+0.106+0.287+0.923+0.175</f>
        <v>1.5292000000000001</v>
      </c>
      <c r="E221" s="108">
        <f>0.0188+0.00815+0.0293+0.26+0.628+0.103</f>
        <v>1.04725</v>
      </c>
      <c r="F221" s="108">
        <f>0.0044+0.00549+0.031+0.104+0.0234</f>
        <v>0.16829</v>
      </c>
      <c r="G221" s="108">
        <f>0.033+0.118+0.324+0.0835</f>
        <v>0.5585</v>
      </c>
    </row>
    <row r="222" spans="1:7" ht="12.75">
      <c r="A222" s="63" t="s">
        <v>631</v>
      </c>
      <c r="B222" s="63" t="s">
        <v>892</v>
      </c>
      <c r="C222" s="108">
        <f>0.00393+0.159+0.0102+0.0218+0.0314+0.124+0.002357+0.0131</f>
        <v>0.365787</v>
      </c>
      <c r="D222" s="108">
        <f>0.00494+0.158+0.0232+0.0346+0.0652+0.004056+0.0134+0.001783</f>
        <v>0.305179</v>
      </c>
      <c r="E222" s="108">
        <f>0.0174+0.0377+0.0228+0.0336+0.0475+0.034+0.00246+0.00148</f>
        <v>0.19693999999999998</v>
      </c>
      <c r="F222" s="108">
        <f>0.05+0.223+0.147+0.177+0.151+0.0276+0.00637+0.116+0.0008</f>
        <v>0.89877</v>
      </c>
      <c r="G222" s="108">
        <f>0.00275+0.0229+0.003975+0.0117+0.0257+0.00192+0.00024+0.0133+0.00083</f>
        <v>0.083315</v>
      </c>
    </row>
    <row r="223" spans="1:7" ht="12.75">
      <c r="A223" s="65" t="s">
        <v>631</v>
      </c>
      <c r="B223" s="65" t="s">
        <v>893</v>
      </c>
      <c r="C223" s="109">
        <f>0.024+0.1+0.072+0.044+0.15</f>
        <v>0.39</v>
      </c>
      <c r="D223" s="109">
        <f>0.028+0.058+0.25+0.055+0.02</f>
        <v>0.41100000000000003</v>
      </c>
      <c r="E223" s="109">
        <v>0.517</v>
      </c>
      <c r="F223" s="109">
        <v>0.35</v>
      </c>
      <c r="G223" s="109">
        <v>0.369</v>
      </c>
    </row>
    <row r="224" spans="1:7" ht="12.75">
      <c r="A224" s="114" t="s">
        <v>1107</v>
      </c>
      <c r="B224" s="114"/>
      <c r="C224" s="115"/>
      <c r="D224" s="115"/>
      <c r="E224" s="115"/>
      <c r="F224" s="115"/>
      <c r="G224" s="115"/>
    </row>
    <row r="225" spans="1:2" ht="12.75">
      <c r="A225" s="7"/>
      <c r="B225" s="9"/>
    </row>
  </sheetData>
  <mergeCells count="9">
    <mergeCell ref="A1:G1"/>
    <mergeCell ref="A4:G4"/>
    <mergeCell ref="A12:G12"/>
    <mergeCell ref="A64:G64"/>
    <mergeCell ref="A67:G67"/>
    <mergeCell ref="A100:G100"/>
    <mergeCell ref="A206:G206"/>
    <mergeCell ref="A76:G76"/>
    <mergeCell ref="A83:G83"/>
  </mergeCells>
  <printOptions horizontalCentered="1"/>
  <pageMargins left="0.75" right="0.75" top="1" bottom="1" header="0.492125985" footer="0.492125985"/>
  <pageSetup fitToHeight="0" horizontalDpi="300" verticalDpi="300" orientation="portrait" paperSize="9" r:id="rId1"/>
  <headerFooter alignWithMargins="0">
    <oddHeader>&amp;C&amp;8ANNEX B: EXPOSURES OF THE PUBLIC AND WORKERS FROM VARIOUS SOURCES OF RADIATION</oddHeader>
    <oddFooter>&amp;L&amp;8Table &amp;A&amp;C&amp;8Page &amp;P of &amp;N&amp;R&amp;8UNSCEAR 2008 Report</oddFooter>
  </headerFooter>
  <rowBreaks count="6" manualBreakCount="6">
    <brk id="54" max="6" man="1"/>
    <brk id="99" max="255" man="1"/>
    <brk id="150" max="255" man="1"/>
    <brk id="205" max="255" man="1"/>
    <brk id="260" max="255" man="1"/>
    <brk id="26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3.140625" style="0" customWidth="1"/>
    <col min="2" max="2" width="13.421875" style="0" customWidth="1"/>
    <col min="3" max="7" width="9.8515625" style="0" customWidth="1"/>
  </cols>
  <sheetData>
    <row r="1" spans="1:7" ht="12.75" customHeight="1">
      <c r="A1" s="204" t="s">
        <v>1173</v>
      </c>
      <c r="B1" s="204"/>
      <c r="C1" s="204"/>
      <c r="D1" s="204"/>
      <c r="E1" s="204"/>
      <c r="F1" s="204"/>
      <c r="G1" s="204"/>
    </row>
    <row r="2" spans="1:7" ht="12.75">
      <c r="A2" s="205" t="s">
        <v>1110</v>
      </c>
      <c r="B2" s="206"/>
      <c r="C2" s="206"/>
      <c r="D2" s="206"/>
      <c r="E2" s="206"/>
      <c r="F2" s="206"/>
      <c r="G2" s="206"/>
    </row>
    <row r="4" spans="1:7" ht="12.75">
      <c r="A4" s="13" t="s">
        <v>274</v>
      </c>
      <c r="B4" s="13" t="s">
        <v>894</v>
      </c>
      <c r="C4" s="116">
        <v>1998</v>
      </c>
      <c r="D4" s="116">
        <v>1999</v>
      </c>
      <c r="E4" s="116">
        <v>2000</v>
      </c>
      <c r="F4" s="116">
        <v>2001</v>
      </c>
      <c r="G4" s="116">
        <v>2002</v>
      </c>
    </row>
    <row r="5" spans="1:7" ht="12.75">
      <c r="A5" s="207" t="s">
        <v>905</v>
      </c>
      <c r="B5" s="207"/>
      <c r="C5" s="207"/>
      <c r="D5" s="207"/>
      <c r="E5" s="207"/>
      <c r="F5" s="207"/>
      <c r="G5" s="207"/>
    </row>
    <row r="6" spans="1:7" ht="12.75">
      <c r="A6" s="70" t="s">
        <v>393</v>
      </c>
      <c r="B6" s="38" t="s">
        <v>897</v>
      </c>
      <c r="C6" s="125">
        <v>71600</v>
      </c>
      <c r="D6" s="125">
        <v>79700</v>
      </c>
      <c r="E6" s="125">
        <v>66600</v>
      </c>
      <c r="F6" s="125">
        <v>61800</v>
      </c>
      <c r="G6" s="125">
        <v>63200</v>
      </c>
    </row>
    <row r="7" spans="1:7" ht="12.75">
      <c r="A7" s="59" t="s">
        <v>199</v>
      </c>
      <c r="B7" s="40" t="s">
        <v>898</v>
      </c>
      <c r="C7" s="126">
        <v>4200</v>
      </c>
      <c r="D7" s="127">
        <v>3100</v>
      </c>
      <c r="E7" s="127">
        <v>3800</v>
      </c>
      <c r="F7" s="127">
        <v>1500</v>
      </c>
      <c r="G7" s="127">
        <v>930</v>
      </c>
    </row>
    <row r="8" spans="1:7" ht="12.75">
      <c r="A8" s="59" t="s">
        <v>483</v>
      </c>
      <c r="B8" s="40" t="s">
        <v>899</v>
      </c>
      <c r="C8" s="128">
        <v>1200</v>
      </c>
      <c r="D8" s="128">
        <v>1200</v>
      </c>
      <c r="E8" s="128">
        <v>1500</v>
      </c>
      <c r="F8" s="128">
        <v>2900</v>
      </c>
      <c r="G8" s="128">
        <v>2600</v>
      </c>
    </row>
    <row r="9" spans="1:7" ht="12.75">
      <c r="A9" s="59" t="s">
        <v>645</v>
      </c>
      <c r="B9" s="40" t="s">
        <v>900</v>
      </c>
      <c r="C9" s="127">
        <v>744</v>
      </c>
      <c r="D9" s="127">
        <v>867</v>
      </c>
      <c r="E9" s="127">
        <v>1500</v>
      </c>
      <c r="F9" s="127">
        <v>402</v>
      </c>
      <c r="G9" s="127">
        <v>292</v>
      </c>
    </row>
    <row r="10" spans="1:7" ht="12.75">
      <c r="A10" s="119" t="s">
        <v>645</v>
      </c>
      <c r="B10" s="44" t="s">
        <v>901</v>
      </c>
      <c r="C10" s="129">
        <v>251000</v>
      </c>
      <c r="D10" s="129">
        <v>236000</v>
      </c>
      <c r="E10" s="129">
        <v>213000</v>
      </c>
      <c r="F10" s="129">
        <v>241000</v>
      </c>
      <c r="G10" s="129">
        <v>253000</v>
      </c>
    </row>
    <row r="11" spans="1:7" ht="12.75">
      <c r="A11" s="207" t="s">
        <v>903</v>
      </c>
      <c r="B11" s="207"/>
      <c r="C11" s="207"/>
      <c r="D11" s="207"/>
      <c r="E11" s="207"/>
      <c r="F11" s="207"/>
      <c r="G11" s="207"/>
    </row>
    <row r="12" spans="1:7" ht="12.75">
      <c r="A12" s="70" t="s">
        <v>393</v>
      </c>
      <c r="B12" s="38" t="s">
        <v>897</v>
      </c>
      <c r="C12" s="130"/>
      <c r="D12" s="130"/>
      <c r="E12" s="130"/>
      <c r="F12" s="130"/>
      <c r="G12" s="125">
        <v>16900</v>
      </c>
    </row>
    <row r="13" spans="1:7" ht="12.75">
      <c r="A13" s="59" t="s">
        <v>199</v>
      </c>
      <c r="B13" s="40" t="s">
        <v>902</v>
      </c>
      <c r="C13" s="131"/>
      <c r="D13" s="127">
        <v>69</v>
      </c>
      <c r="E13" s="127">
        <v>66</v>
      </c>
      <c r="F13" s="127">
        <v>19</v>
      </c>
      <c r="G13" s="127">
        <v>28</v>
      </c>
    </row>
    <row r="14" spans="1:7" ht="12.75">
      <c r="A14" s="59" t="s">
        <v>483</v>
      </c>
      <c r="B14" s="40" t="s">
        <v>899</v>
      </c>
      <c r="C14" s="132" t="s">
        <v>1108</v>
      </c>
      <c r="D14" s="132" t="s">
        <v>1108</v>
      </c>
      <c r="E14" s="128">
        <v>22</v>
      </c>
      <c r="F14" s="128">
        <v>100</v>
      </c>
      <c r="G14" s="128">
        <v>110</v>
      </c>
    </row>
    <row r="15" spans="1:7" ht="12.75">
      <c r="A15" s="119" t="s">
        <v>645</v>
      </c>
      <c r="B15" s="44" t="s">
        <v>901</v>
      </c>
      <c r="C15" s="129">
        <v>2570</v>
      </c>
      <c r="D15" s="129">
        <v>2650</v>
      </c>
      <c r="E15" s="129">
        <v>2610</v>
      </c>
      <c r="F15" s="129">
        <v>953</v>
      </c>
      <c r="G15" s="129">
        <v>829</v>
      </c>
    </row>
    <row r="16" spans="1:7" ht="12.75">
      <c r="A16" s="207" t="s">
        <v>927</v>
      </c>
      <c r="B16" s="207"/>
      <c r="C16" s="207"/>
      <c r="D16" s="207"/>
      <c r="E16" s="207"/>
      <c r="F16" s="207"/>
      <c r="G16" s="207"/>
    </row>
    <row r="17" spans="1:7" ht="12.75">
      <c r="A17" s="70" t="s">
        <v>393</v>
      </c>
      <c r="B17" s="38" t="s">
        <v>897</v>
      </c>
      <c r="C17" s="125">
        <v>319000000</v>
      </c>
      <c r="D17" s="133">
        <v>295000000</v>
      </c>
      <c r="E17" s="125">
        <v>234000000</v>
      </c>
      <c r="F17" s="125">
        <v>227000000</v>
      </c>
      <c r="G17" s="125">
        <v>245000000</v>
      </c>
    </row>
    <row r="18" spans="1:7" ht="12.75">
      <c r="A18" s="59" t="s">
        <v>483</v>
      </c>
      <c r="B18" s="40" t="s">
        <v>899</v>
      </c>
      <c r="C18" s="128">
        <v>64</v>
      </c>
      <c r="D18" s="128">
        <v>32</v>
      </c>
      <c r="E18" s="128">
        <v>1600000</v>
      </c>
      <c r="F18" s="128">
        <v>4000000</v>
      </c>
      <c r="G18" s="128">
        <v>2900000</v>
      </c>
    </row>
    <row r="19" spans="1:7" ht="12.75">
      <c r="A19" s="59" t="s">
        <v>645</v>
      </c>
      <c r="B19" s="40" t="s">
        <v>900</v>
      </c>
      <c r="C19" s="132"/>
      <c r="D19" s="132"/>
      <c r="E19" s="127">
        <v>0.035</v>
      </c>
      <c r="F19" s="132"/>
      <c r="G19" s="127">
        <v>0.226</v>
      </c>
    </row>
    <row r="20" spans="1:7" ht="12.75">
      <c r="A20" s="119" t="s">
        <v>645</v>
      </c>
      <c r="B20" s="44" t="s">
        <v>901</v>
      </c>
      <c r="C20" s="129">
        <v>99000000</v>
      </c>
      <c r="D20" s="129">
        <v>90700000</v>
      </c>
      <c r="E20" s="129">
        <v>73600000</v>
      </c>
      <c r="F20" s="129">
        <v>104000000</v>
      </c>
      <c r="G20" s="129">
        <v>101000000</v>
      </c>
    </row>
    <row r="21" spans="1:7" ht="12.75">
      <c r="A21" s="207" t="s">
        <v>908</v>
      </c>
      <c r="B21" s="207"/>
      <c r="C21" s="207"/>
      <c r="D21" s="207"/>
      <c r="E21" s="207"/>
      <c r="F21" s="207"/>
      <c r="G21" s="207"/>
    </row>
    <row r="22" spans="1:7" ht="12.75">
      <c r="A22" s="59" t="s">
        <v>199</v>
      </c>
      <c r="B22" s="40" t="s">
        <v>902</v>
      </c>
      <c r="C22" s="126">
        <v>0.00089</v>
      </c>
      <c r="D22" s="127">
        <v>0.00021</v>
      </c>
      <c r="E22" s="132"/>
      <c r="F22" s="132"/>
      <c r="G22" s="132"/>
    </row>
    <row r="23" spans="1:7" ht="12.75">
      <c r="A23" s="59" t="s">
        <v>645</v>
      </c>
      <c r="B23" s="40" t="s">
        <v>900</v>
      </c>
      <c r="C23" s="127">
        <v>0.99</v>
      </c>
      <c r="D23" s="127">
        <v>0.57</v>
      </c>
      <c r="E23" s="127">
        <v>0.48</v>
      </c>
      <c r="F23" s="127">
        <v>0.405</v>
      </c>
      <c r="G23" s="127">
        <v>0.403</v>
      </c>
    </row>
    <row r="24" spans="1:7" ht="12.75">
      <c r="A24" s="119" t="s">
        <v>645</v>
      </c>
      <c r="B24" s="44" t="s">
        <v>901</v>
      </c>
      <c r="C24" s="129">
        <v>0.06</v>
      </c>
      <c r="D24" s="129">
        <v>0.0633</v>
      </c>
      <c r="E24" s="129">
        <v>0.054</v>
      </c>
      <c r="F24" s="129">
        <v>0.053</v>
      </c>
      <c r="G24" s="129">
        <v>0.0468</v>
      </c>
    </row>
    <row r="25" spans="1:7" ht="12.75">
      <c r="A25" s="207" t="s">
        <v>906</v>
      </c>
      <c r="B25" s="207"/>
      <c r="C25" s="207"/>
      <c r="D25" s="207"/>
      <c r="E25" s="207"/>
      <c r="F25" s="207"/>
      <c r="G25" s="207"/>
    </row>
    <row r="26" spans="1:7" ht="12.75">
      <c r="A26" s="59" t="s">
        <v>199</v>
      </c>
      <c r="B26" s="40" t="s">
        <v>902</v>
      </c>
      <c r="C26" s="126">
        <v>0.0029</v>
      </c>
      <c r="D26" s="127">
        <v>0.0025</v>
      </c>
      <c r="E26" s="127">
        <v>0.0027</v>
      </c>
      <c r="F26" s="127">
        <v>0.0029</v>
      </c>
      <c r="G26" s="127">
        <v>0.0026</v>
      </c>
    </row>
    <row r="27" spans="1:7" ht="12.75">
      <c r="A27" s="59" t="s">
        <v>483</v>
      </c>
      <c r="B27" s="40" t="s">
        <v>899</v>
      </c>
      <c r="C27" s="128">
        <v>0.0028</v>
      </c>
      <c r="D27" s="132" t="s">
        <v>1108</v>
      </c>
      <c r="E27" s="128">
        <v>0.0084</v>
      </c>
      <c r="F27" s="128">
        <v>0.013</v>
      </c>
      <c r="G27" s="128">
        <v>0.031</v>
      </c>
    </row>
    <row r="28" spans="1:7" ht="12.75">
      <c r="A28" s="59" t="s">
        <v>645</v>
      </c>
      <c r="B28" s="40" t="s">
        <v>900</v>
      </c>
      <c r="C28" s="127">
        <v>0.028</v>
      </c>
      <c r="D28" s="127">
        <v>0.056</v>
      </c>
      <c r="E28" s="127">
        <v>0.054</v>
      </c>
      <c r="F28" s="127">
        <v>0.0672</v>
      </c>
      <c r="G28" s="127">
        <v>0.0721</v>
      </c>
    </row>
    <row r="29" spans="1:7" ht="12.75">
      <c r="A29" s="119" t="s">
        <v>645</v>
      </c>
      <c r="B29" s="44" t="s">
        <v>901</v>
      </c>
      <c r="C29" s="129">
        <v>26.5</v>
      </c>
      <c r="D29" s="129">
        <v>25.3</v>
      </c>
      <c r="E29" s="129">
        <v>25.2</v>
      </c>
      <c r="F29" s="129">
        <v>19.9</v>
      </c>
      <c r="G29" s="129">
        <v>26</v>
      </c>
    </row>
    <row r="30" spans="1:7" ht="12.75">
      <c r="A30" s="207" t="s">
        <v>904</v>
      </c>
      <c r="B30" s="207"/>
      <c r="C30" s="207"/>
      <c r="D30" s="207"/>
      <c r="E30" s="207"/>
      <c r="F30" s="207"/>
      <c r="G30" s="207"/>
    </row>
    <row r="31" spans="1:7" ht="12.75">
      <c r="A31" s="59" t="s">
        <v>645</v>
      </c>
      <c r="B31" s="40" t="s">
        <v>900</v>
      </c>
      <c r="C31" s="127">
        <v>0.08</v>
      </c>
      <c r="D31" s="127">
        <v>0.038</v>
      </c>
      <c r="E31" s="127">
        <v>0.053</v>
      </c>
      <c r="F31" s="127">
        <v>0.0599</v>
      </c>
      <c r="G31" s="127">
        <v>0.0505</v>
      </c>
    </row>
    <row r="32" spans="1:7" ht="12.75">
      <c r="A32" s="119" t="s">
        <v>645</v>
      </c>
      <c r="B32" s="44" t="s">
        <v>901</v>
      </c>
      <c r="C32" s="129">
        <v>0.441</v>
      </c>
      <c r="D32" s="129">
        <v>0.583</v>
      </c>
      <c r="E32" s="129">
        <v>0.569</v>
      </c>
      <c r="F32" s="129">
        <v>0.334</v>
      </c>
      <c r="G32" s="129">
        <v>0.426</v>
      </c>
    </row>
    <row r="33" spans="1:7" ht="12.75">
      <c r="A33" s="208" t="s">
        <v>907</v>
      </c>
      <c r="B33" s="179"/>
      <c r="C33" s="179"/>
      <c r="D33" s="179"/>
      <c r="E33" s="179"/>
      <c r="F33" s="179"/>
      <c r="G33" s="179"/>
    </row>
    <row r="34" spans="1:7" ht="12.75">
      <c r="A34" s="59" t="s">
        <v>645</v>
      </c>
      <c r="B34" s="40" t="s">
        <v>900</v>
      </c>
      <c r="C34" s="127">
        <v>0.56</v>
      </c>
      <c r="D34" s="127">
        <v>0.19</v>
      </c>
      <c r="E34" s="127">
        <v>0.2</v>
      </c>
      <c r="F34" s="127">
        <v>0.0328</v>
      </c>
      <c r="G34" s="127">
        <v>0.0116</v>
      </c>
    </row>
    <row r="35" spans="1:7" ht="12.75">
      <c r="A35" s="119" t="s">
        <v>645</v>
      </c>
      <c r="B35" s="44" t="s">
        <v>901</v>
      </c>
      <c r="C35" s="129">
        <v>0.266</v>
      </c>
      <c r="D35" s="129">
        <v>0.831</v>
      </c>
      <c r="E35" s="129">
        <v>0.268</v>
      </c>
      <c r="F35" s="129">
        <v>0.178</v>
      </c>
      <c r="G35" s="129">
        <v>0.0973</v>
      </c>
    </row>
    <row r="36" spans="1:7" ht="12.75">
      <c r="A36" s="124" t="s">
        <v>1107</v>
      </c>
      <c r="B36" s="106"/>
      <c r="C36" s="106"/>
      <c r="D36" s="105"/>
      <c r="E36" s="105"/>
      <c r="F36" s="105"/>
      <c r="G36" s="105"/>
    </row>
  </sheetData>
  <mergeCells count="9">
    <mergeCell ref="A30:G30"/>
    <mergeCell ref="A33:G33"/>
    <mergeCell ref="A16:G16"/>
    <mergeCell ref="A21:G21"/>
    <mergeCell ref="A25:G25"/>
    <mergeCell ref="A1:G1"/>
    <mergeCell ref="A2:G2"/>
    <mergeCell ref="A11:G11"/>
    <mergeCell ref="A5:G5"/>
  </mergeCells>
  <printOptions horizontalCentered="1"/>
  <pageMargins left="0.75" right="0.75" top="1" bottom="1" header="0.492125985" footer="0.492125985"/>
  <pageSetup fitToHeight="0" horizontalDpi="300" verticalDpi="300" orientation="portrait" paperSize="9" r:id="rId1"/>
  <headerFooter alignWithMargins="0">
    <oddHeader>&amp;C&amp;8ANNEX B: EXPOSURES OF THE PUBLIC AND WORKERS FROM VARIOUS SOURCES OF RADIATION</oddHeader>
    <oddFooter>&amp;L&amp;8Table &amp;A&amp;C&amp;8Page &amp;P of &amp;N&amp;R&amp;8UNSCEAR 2008 Report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1.140625" style="0" customWidth="1"/>
    <col min="2" max="2" width="14.421875" style="0" customWidth="1"/>
  </cols>
  <sheetData>
    <row r="1" spans="1:7" ht="12.75">
      <c r="A1" s="164" t="s">
        <v>1174</v>
      </c>
      <c r="B1" s="1"/>
      <c r="C1" s="1"/>
      <c r="D1" s="1"/>
      <c r="E1" s="1"/>
      <c r="F1" s="1"/>
      <c r="G1" s="1"/>
    </row>
    <row r="2" spans="1:7" ht="12.75">
      <c r="A2" s="165" t="s">
        <v>1110</v>
      </c>
      <c r="B2" s="1"/>
      <c r="C2" s="1"/>
      <c r="D2" s="1"/>
      <c r="E2" s="1"/>
      <c r="F2" s="1"/>
      <c r="G2" s="1"/>
    </row>
    <row r="4" spans="1:7" ht="12.75">
      <c r="A4" s="13" t="s">
        <v>274</v>
      </c>
      <c r="B4" s="13" t="s">
        <v>894</v>
      </c>
      <c r="C4" s="13">
        <v>1998</v>
      </c>
      <c r="D4" s="13">
        <v>1999</v>
      </c>
      <c r="E4" s="13">
        <v>2000</v>
      </c>
      <c r="F4" s="13">
        <v>2001</v>
      </c>
      <c r="G4" s="13">
        <v>2002</v>
      </c>
    </row>
    <row r="5" spans="1:7" ht="12.75">
      <c r="A5" s="210" t="s">
        <v>905</v>
      </c>
      <c r="B5" s="210"/>
      <c r="C5" s="210"/>
      <c r="D5" s="210"/>
      <c r="E5" s="210"/>
      <c r="F5" s="210"/>
      <c r="G5" s="210"/>
    </row>
    <row r="6" spans="1:7" ht="12.75">
      <c r="A6" s="121" t="s">
        <v>393</v>
      </c>
      <c r="B6" s="117" t="s">
        <v>897</v>
      </c>
      <c r="C6" s="125">
        <v>10500000</v>
      </c>
      <c r="D6" s="125">
        <v>12900000</v>
      </c>
      <c r="E6" s="125">
        <v>10500000</v>
      </c>
      <c r="F6" s="125">
        <v>9650000</v>
      </c>
      <c r="G6" s="125">
        <v>11900000</v>
      </c>
    </row>
    <row r="7" spans="1:7" ht="12.75">
      <c r="A7" s="122" t="s">
        <v>199</v>
      </c>
      <c r="B7" s="118" t="s">
        <v>902</v>
      </c>
      <c r="C7" s="126">
        <v>4300</v>
      </c>
      <c r="D7" s="127">
        <v>12000</v>
      </c>
      <c r="E7" s="127">
        <v>1500</v>
      </c>
      <c r="F7" s="127">
        <v>690</v>
      </c>
      <c r="G7" s="127">
        <v>1200</v>
      </c>
    </row>
    <row r="8" spans="1:7" ht="12.75">
      <c r="A8" s="122" t="s">
        <v>483</v>
      </c>
      <c r="B8" s="118" t="s">
        <v>899</v>
      </c>
      <c r="C8" s="127">
        <v>490</v>
      </c>
      <c r="D8" s="127">
        <v>1400</v>
      </c>
      <c r="E8" s="127">
        <v>21000</v>
      </c>
      <c r="F8" s="127">
        <v>130000</v>
      </c>
      <c r="G8" s="127">
        <v>80000</v>
      </c>
    </row>
    <row r="9" spans="1:7" ht="12.75">
      <c r="A9" s="122" t="s">
        <v>645</v>
      </c>
      <c r="B9" s="118" t="s">
        <v>900</v>
      </c>
      <c r="C9" s="127">
        <v>454</v>
      </c>
      <c r="D9" s="127">
        <v>137</v>
      </c>
      <c r="E9" s="127">
        <v>88</v>
      </c>
      <c r="F9" s="127">
        <v>97.2</v>
      </c>
      <c r="G9" s="127">
        <v>89.4</v>
      </c>
    </row>
    <row r="10" spans="1:7" ht="12.75">
      <c r="A10" s="123" t="s">
        <v>645</v>
      </c>
      <c r="B10" s="120" t="s">
        <v>901</v>
      </c>
      <c r="C10" s="129">
        <v>2310000</v>
      </c>
      <c r="D10" s="129">
        <v>2520000</v>
      </c>
      <c r="E10" s="129">
        <v>2260000</v>
      </c>
      <c r="F10" s="129">
        <v>2560000</v>
      </c>
      <c r="G10" s="129">
        <v>3320000</v>
      </c>
    </row>
    <row r="11" spans="1:7" ht="12.75" customHeight="1">
      <c r="A11" s="207" t="s">
        <v>903</v>
      </c>
      <c r="B11" s="207"/>
      <c r="C11" s="207"/>
      <c r="D11" s="207"/>
      <c r="E11" s="207"/>
      <c r="F11" s="207"/>
      <c r="G11" s="207"/>
    </row>
    <row r="12" spans="1:7" ht="12.75" customHeight="1">
      <c r="A12" s="121" t="s">
        <v>393</v>
      </c>
      <c r="B12" s="117" t="s">
        <v>897</v>
      </c>
      <c r="C12" s="125">
        <v>9760</v>
      </c>
      <c r="D12" s="125">
        <v>9930</v>
      </c>
      <c r="E12" s="125">
        <v>8520</v>
      </c>
      <c r="F12" s="125">
        <v>7220</v>
      </c>
      <c r="G12" s="125">
        <v>7850</v>
      </c>
    </row>
    <row r="13" spans="1:7" ht="12.75" customHeight="1">
      <c r="A13" s="123" t="s">
        <v>645</v>
      </c>
      <c r="B13" s="120" t="s">
        <v>901</v>
      </c>
      <c r="C13" s="129">
        <v>3740</v>
      </c>
      <c r="D13" s="129">
        <v>5760</v>
      </c>
      <c r="E13" s="129">
        <v>4610</v>
      </c>
      <c r="F13" s="129">
        <v>9470</v>
      </c>
      <c r="G13" s="129">
        <v>13000</v>
      </c>
    </row>
    <row r="14" spans="1:7" ht="12.75" customHeight="1">
      <c r="A14" s="209" t="s">
        <v>1175</v>
      </c>
      <c r="B14" s="209"/>
      <c r="C14" s="209"/>
      <c r="D14" s="209"/>
      <c r="E14" s="209"/>
      <c r="F14" s="209"/>
      <c r="G14" s="209"/>
    </row>
    <row r="15" spans="1:7" ht="12.75" customHeight="1">
      <c r="A15" s="121" t="s">
        <v>393</v>
      </c>
      <c r="B15" s="117" t="s">
        <v>897</v>
      </c>
      <c r="C15" s="125">
        <v>514</v>
      </c>
      <c r="D15" s="125">
        <v>321</v>
      </c>
      <c r="E15" s="125">
        <v>301</v>
      </c>
      <c r="F15" s="125">
        <v>355</v>
      </c>
      <c r="G15" s="125">
        <v>380</v>
      </c>
    </row>
    <row r="16" spans="1:7" ht="12.75" customHeight="1">
      <c r="A16" s="122" t="s">
        <v>645</v>
      </c>
      <c r="B16" s="118" t="s">
        <v>900</v>
      </c>
      <c r="C16" s="127">
        <v>10</v>
      </c>
      <c r="D16" s="127">
        <v>3.61</v>
      </c>
      <c r="E16" s="127">
        <v>0.712</v>
      </c>
      <c r="F16" s="127">
        <v>0.738</v>
      </c>
      <c r="G16" s="127">
        <v>0.445</v>
      </c>
    </row>
    <row r="17" spans="1:7" ht="12.75" customHeight="1">
      <c r="A17" s="123" t="s">
        <v>645</v>
      </c>
      <c r="B17" s="120" t="s">
        <v>901</v>
      </c>
      <c r="C17" s="129">
        <v>2410</v>
      </c>
      <c r="D17" s="129">
        <v>890</v>
      </c>
      <c r="E17" s="129">
        <v>1190</v>
      </c>
      <c r="F17" s="129">
        <v>1230</v>
      </c>
      <c r="G17" s="129">
        <v>90000</v>
      </c>
    </row>
    <row r="18" spans="1:7" ht="12.75" customHeight="1">
      <c r="A18" s="209" t="s">
        <v>908</v>
      </c>
      <c r="B18" s="209"/>
      <c r="C18" s="209"/>
      <c r="D18" s="209"/>
      <c r="E18" s="209"/>
      <c r="F18" s="209"/>
      <c r="G18" s="209"/>
    </row>
    <row r="19" spans="1:7" ht="12.75" customHeight="1">
      <c r="A19" s="121" t="s">
        <v>393</v>
      </c>
      <c r="B19" s="117" t="s">
        <v>897</v>
      </c>
      <c r="C19" s="125">
        <v>1260</v>
      </c>
      <c r="D19" s="125">
        <v>849</v>
      </c>
      <c r="E19" s="125">
        <v>521</v>
      </c>
      <c r="F19" s="125">
        <v>355</v>
      </c>
      <c r="G19" s="125">
        <v>450</v>
      </c>
    </row>
    <row r="20" spans="1:7" ht="12.75" customHeight="1">
      <c r="A20" s="122" t="s">
        <v>483</v>
      </c>
      <c r="B20" s="118" t="s">
        <v>899</v>
      </c>
      <c r="C20" s="127">
        <v>0.0013</v>
      </c>
      <c r="D20" s="127" t="s">
        <v>1108</v>
      </c>
      <c r="E20" s="127" t="s">
        <v>1108</v>
      </c>
      <c r="F20" s="127" t="s">
        <v>1108</v>
      </c>
      <c r="G20" s="127" t="s">
        <v>1108</v>
      </c>
    </row>
    <row r="21" spans="1:7" ht="12.75" customHeight="1">
      <c r="A21" s="122" t="s">
        <v>645</v>
      </c>
      <c r="B21" s="118" t="s">
        <v>900</v>
      </c>
      <c r="C21" s="127">
        <v>171</v>
      </c>
      <c r="D21" s="127">
        <v>163</v>
      </c>
      <c r="E21" s="127">
        <v>156</v>
      </c>
      <c r="F21" s="127">
        <v>161</v>
      </c>
      <c r="G21" s="127">
        <v>155</v>
      </c>
    </row>
    <row r="22" spans="1:7" ht="12.75" customHeight="1">
      <c r="A22" s="123" t="s">
        <v>645</v>
      </c>
      <c r="B22" s="120" t="s">
        <v>901</v>
      </c>
      <c r="C22" s="129">
        <v>17700</v>
      </c>
      <c r="D22" s="129">
        <v>31200</v>
      </c>
      <c r="E22" s="129">
        <v>19900</v>
      </c>
      <c r="F22" s="129">
        <v>26100</v>
      </c>
      <c r="G22" s="129">
        <v>19800</v>
      </c>
    </row>
    <row r="23" spans="1:7" ht="12.75" customHeight="1">
      <c r="A23" s="209" t="s">
        <v>1176</v>
      </c>
      <c r="B23" s="209"/>
      <c r="C23" s="209"/>
      <c r="D23" s="209"/>
      <c r="E23" s="209"/>
      <c r="F23" s="209"/>
      <c r="G23" s="209"/>
    </row>
    <row r="24" spans="1:7" ht="12.75" customHeight="1">
      <c r="A24" s="121" t="s">
        <v>393</v>
      </c>
      <c r="B24" s="117" t="s">
        <v>897</v>
      </c>
      <c r="C24" s="125">
        <v>215</v>
      </c>
      <c r="D24" s="125">
        <v>427</v>
      </c>
      <c r="E24" s="125">
        <v>388</v>
      </c>
      <c r="F24" s="125">
        <v>247</v>
      </c>
      <c r="G24" s="125">
        <v>140</v>
      </c>
    </row>
    <row r="25" spans="1:7" ht="12.75" customHeight="1">
      <c r="A25" s="123" t="s">
        <v>645</v>
      </c>
      <c r="B25" s="120" t="s">
        <v>901</v>
      </c>
      <c r="C25" s="129">
        <v>52700</v>
      </c>
      <c r="D25" s="129">
        <v>68800</v>
      </c>
      <c r="E25" s="129">
        <v>44400</v>
      </c>
      <c r="F25" s="129">
        <v>79400</v>
      </c>
      <c r="G25" s="129">
        <v>85400</v>
      </c>
    </row>
    <row r="26" spans="1:7" ht="12.75" customHeight="1">
      <c r="A26" s="209" t="s">
        <v>1177</v>
      </c>
      <c r="B26" s="209"/>
      <c r="C26" s="209"/>
      <c r="D26" s="209"/>
      <c r="E26" s="209"/>
      <c r="F26" s="209"/>
      <c r="G26" s="209"/>
    </row>
    <row r="27" spans="1:7" ht="12.75" customHeight="1">
      <c r="A27" s="135" t="s">
        <v>393</v>
      </c>
      <c r="B27" s="117" t="s">
        <v>897</v>
      </c>
      <c r="C27" s="125">
        <v>22900</v>
      </c>
      <c r="D27" s="125">
        <v>13800</v>
      </c>
      <c r="E27" s="125">
        <v>20500</v>
      </c>
      <c r="F27" s="125">
        <v>16900</v>
      </c>
      <c r="G27" s="125">
        <v>11300</v>
      </c>
    </row>
    <row r="28" spans="1:7" ht="12.75" customHeight="1">
      <c r="A28" s="136" t="s">
        <v>483</v>
      </c>
      <c r="B28" s="118" t="s">
        <v>899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</row>
    <row r="29" spans="1:7" ht="12.75" customHeight="1">
      <c r="A29" s="136" t="s">
        <v>645</v>
      </c>
      <c r="B29" s="118" t="s">
        <v>900</v>
      </c>
      <c r="C29" s="127">
        <v>74</v>
      </c>
      <c r="D29" s="127">
        <v>2.29</v>
      </c>
      <c r="E29" s="127">
        <v>1.75</v>
      </c>
      <c r="F29" s="127">
        <v>1.45</v>
      </c>
      <c r="G29" s="127">
        <v>0.846</v>
      </c>
    </row>
    <row r="30" spans="1:7" ht="12.75" customHeight="1">
      <c r="A30" s="137" t="s">
        <v>645</v>
      </c>
      <c r="B30" s="120" t="s">
        <v>901</v>
      </c>
      <c r="C30" s="129">
        <v>5580</v>
      </c>
      <c r="D30" s="129">
        <v>2720</v>
      </c>
      <c r="E30" s="129">
        <v>2680</v>
      </c>
      <c r="F30" s="129">
        <v>3890</v>
      </c>
      <c r="G30" s="129">
        <v>6020</v>
      </c>
    </row>
    <row r="31" spans="1:7" ht="12.75" customHeight="1">
      <c r="A31" s="209" t="s">
        <v>906</v>
      </c>
      <c r="B31" s="209"/>
      <c r="C31" s="209"/>
      <c r="D31" s="209"/>
      <c r="E31" s="209"/>
      <c r="F31" s="209"/>
      <c r="G31" s="209"/>
    </row>
    <row r="32" spans="1:7" ht="12.75" customHeight="1">
      <c r="A32" s="121" t="s">
        <v>393</v>
      </c>
      <c r="B32" s="117" t="s">
        <v>897</v>
      </c>
      <c r="C32" s="125">
        <v>1780</v>
      </c>
      <c r="D32" s="125">
        <v>1830</v>
      </c>
      <c r="E32" s="125">
        <v>1370</v>
      </c>
      <c r="F32" s="125">
        <v>1180</v>
      </c>
      <c r="G32" s="125">
        <v>1330</v>
      </c>
    </row>
    <row r="33" spans="1:7" ht="12.75" customHeight="1">
      <c r="A33" s="122" t="s">
        <v>483</v>
      </c>
      <c r="B33" s="118" t="s">
        <v>899</v>
      </c>
      <c r="C33" s="127">
        <v>0.012</v>
      </c>
      <c r="D33" s="127">
        <v>0.0057</v>
      </c>
      <c r="E33" s="127">
        <v>0.0064</v>
      </c>
      <c r="F33" s="127">
        <v>0.015</v>
      </c>
      <c r="G33" s="127">
        <v>0.006</v>
      </c>
    </row>
    <row r="34" spans="1:7" ht="12.75" customHeight="1">
      <c r="A34" s="123" t="s">
        <v>645</v>
      </c>
      <c r="B34" s="120" t="s">
        <v>901</v>
      </c>
      <c r="C34" s="129">
        <v>553</v>
      </c>
      <c r="D34" s="129">
        <v>485</v>
      </c>
      <c r="E34" s="129">
        <v>469</v>
      </c>
      <c r="F34" s="129">
        <v>629</v>
      </c>
      <c r="G34" s="129">
        <v>730</v>
      </c>
    </row>
    <row r="35" spans="1:7" ht="12.75" customHeight="1">
      <c r="A35" s="209" t="s">
        <v>904</v>
      </c>
      <c r="B35" s="209"/>
      <c r="C35" s="209"/>
      <c r="D35" s="209"/>
      <c r="E35" s="209"/>
      <c r="F35" s="209"/>
      <c r="G35" s="209"/>
    </row>
    <row r="36" spans="1:7" ht="12.75" customHeight="1">
      <c r="A36" s="121" t="s">
        <v>393</v>
      </c>
      <c r="B36" s="117" t="s">
        <v>897</v>
      </c>
      <c r="C36" s="125">
        <v>2510</v>
      </c>
      <c r="D36" s="125">
        <v>1290</v>
      </c>
      <c r="E36" s="125">
        <v>872</v>
      </c>
      <c r="F36" s="125">
        <v>1490</v>
      </c>
      <c r="G36" s="125">
        <v>959</v>
      </c>
    </row>
    <row r="37" spans="1:7" ht="12.75" customHeight="1">
      <c r="A37" s="122" t="s">
        <v>483</v>
      </c>
      <c r="B37" s="118" t="s">
        <v>899</v>
      </c>
      <c r="C37" s="127">
        <v>0.011</v>
      </c>
      <c r="D37" s="127">
        <v>0.035</v>
      </c>
      <c r="E37" s="127">
        <v>0</v>
      </c>
      <c r="F37" s="127">
        <v>0</v>
      </c>
      <c r="G37" s="127">
        <v>0</v>
      </c>
    </row>
    <row r="38" spans="1:7" ht="12.75" customHeight="1">
      <c r="A38" s="122" t="s">
        <v>645</v>
      </c>
      <c r="B38" s="118" t="s">
        <v>900</v>
      </c>
      <c r="C38" s="127">
        <v>182</v>
      </c>
      <c r="D38" s="127">
        <v>157</v>
      </c>
      <c r="E38" s="127">
        <v>140</v>
      </c>
      <c r="F38" s="127">
        <v>14.9</v>
      </c>
      <c r="G38" s="127">
        <v>14.4</v>
      </c>
    </row>
    <row r="39" spans="1:7" ht="12.75" customHeight="1">
      <c r="A39" s="123" t="s">
        <v>645</v>
      </c>
      <c r="B39" s="120" t="s">
        <v>901</v>
      </c>
      <c r="C39" s="129">
        <v>7540</v>
      </c>
      <c r="D39" s="129">
        <v>9120</v>
      </c>
      <c r="E39" s="129">
        <v>6920</v>
      </c>
      <c r="F39" s="129">
        <v>9570</v>
      </c>
      <c r="G39" s="129">
        <v>7690</v>
      </c>
    </row>
    <row r="40" spans="1:7" ht="12.75" customHeight="1">
      <c r="A40" s="209" t="s">
        <v>907</v>
      </c>
      <c r="B40" s="209"/>
      <c r="C40" s="209"/>
      <c r="D40" s="209"/>
      <c r="E40" s="209"/>
      <c r="F40" s="209"/>
      <c r="G40" s="209"/>
    </row>
    <row r="41" spans="1:7" ht="12.75" customHeight="1">
      <c r="A41" s="121" t="s">
        <v>393</v>
      </c>
      <c r="B41" s="117" t="s">
        <v>897</v>
      </c>
      <c r="C41" s="125">
        <v>234</v>
      </c>
      <c r="D41" s="125">
        <v>221</v>
      </c>
      <c r="E41" s="125">
        <v>278</v>
      </c>
      <c r="F41" s="125">
        <v>210</v>
      </c>
      <c r="G41" s="125">
        <v>229</v>
      </c>
    </row>
    <row r="42" spans="1:7" ht="12.75" customHeight="1">
      <c r="A42" s="122" t="s">
        <v>645</v>
      </c>
      <c r="B42" s="118" t="s">
        <v>900</v>
      </c>
      <c r="C42" s="127">
        <v>96</v>
      </c>
      <c r="D42" s="127">
        <v>8.67</v>
      </c>
      <c r="E42" s="127">
        <v>3.03</v>
      </c>
      <c r="F42" s="127">
        <v>0.737</v>
      </c>
      <c r="G42" s="127">
        <v>0.197</v>
      </c>
    </row>
    <row r="43" spans="1:7" ht="12.75" customHeight="1">
      <c r="A43" s="123" t="s">
        <v>645</v>
      </c>
      <c r="B43" s="120" t="s">
        <v>901</v>
      </c>
      <c r="C43" s="129">
        <v>3540</v>
      </c>
      <c r="D43" s="129">
        <v>2870</v>
      </c>
      <c r="E43" s="129">
        <v>3200</v>
      </c>
      <c r="F43" s="129">
        <v>4580</v>
      </c>
      <c r="G43" s="129">
        <v>10500</v>
      </c>
    </row>
    <row r="44" spans="1:7" ht="12.75" customHeight="1">
      <c r="A44" s="134" t="s">
        <v>1107</v>
      </c>
      <c r="B44" s="14"/>
      <c r="C44" s="14"/>
      <c r="D44" s="14"/>
      <c r="E44" s="14"/>
      <c r="F44" s="14"/>
      <c r="G44" s="14"/>
    </row>
    <row r="45" ht="12.75" customHeight="1">
      <c r="A45" s="7"/>
    </row>
    <row r="46" ht="12.75" customHeight="1"/>
    <row r="47" ht="12.75">
      <c r="C47" s="8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</sheetData>
  <mergeCells count="9">
    <mergeCell ref="A40:G40"/>
    <mergeCell ref="A26:G26"/>
    <mergeCell ref="A18:G18"/>
    <mergeCell ref="A23:G23"/>
    <mergeCell ref="A14:G14"/>
    <mergeCell ref="A35:G35"/>
    <mergeCell ref="A5:G5"/>
    <mergeCell ref="A31:G31"/>
    <mergeCell ref="A11:G11"/>
  </mergeCells>
  <printOptions horizontalCentered="1"/>
  <pageMargins left="0.75" right="0.75" top="1" bottom="1" header="0.492125985" footer="0.492125985"/>
  <pageSetup fitToHeight="0" horizontalDpi="300" verticalDpi="300" orientation="portrait" paperSize="9" r:id="rId1"/>
  <headerFooter alignWithMargins="0">
    <oddHeader>&amp;C&amp;8ANNEX B: EXPOSURES OF THE PUBLIC AND WORKERS FROM VARIOUS SOURCES OF RADIATION</oddHeader>
    <oddFooter>&amp;L&amp;8Table &amp;A&amp;C&amp;8Page &amp;P of &amp;N&amp;R&amp;8UNSCEAR 2008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3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421875" style="0" customWidth="1"/>
    <col min="2" max="4" width="7.8515625" style="0" customWidth="1"/>
    <col min="5" max="5" width="12.8515625" style="0" bestFit="1" customWidth="1"/>
    <col min="6" max="6" width="16.8515625" style="0" bestFit="1" customWidth="1"/>
    <col min="7" max="7" width="12.28125" style="2" bestFit="1" customWidth="1"/>
  </cols>
  <sheetData>
    <row r="1" spans="1:7" ht="12.75">
      <c r="A1" s="5" t="s">
        <v>1140</v>
      </c>
      <c r="B1" s="12"/>
      <c r="C1" s="12"/>
      <c r="D1" s="12"/>
      <c r="E1" s="12"/>
      <c r="F1" s="12"/>
      <c r="G1" s="17"/>
    </row>
    <row r="2" spans="1:7" ht="12.75">
      <c r="A2" s="14"/>
      <c r="B2" s="14"/>
      <c r="C2" s="14"/>
      <c r="D2" s="14"/>
      <c r="E2" s="14"/>
      <c r="F2" s="14"/>
      <c r="G2" s="18"/>
    </row>
    <row r="3" spans="1:7" ht="12.75">
      <c r="A3" s="174" t="s">
        <v>188</v>
      </c>
      <c r="B3" s="181" t="s">
        <v>1128</v>
      </c>
      <c r="C3" s="182"/>
      <c r="D3" s="182"/>
      <c r="E3" s="183"/>
      <c r="F3" s="174" t="s">
        <v>190</v>
      </c>
      <c r="G3" s="176" t="s">
        <v>191</v>
      </c>
    </row>
    <row r="4" spans="1:7" ht="13.5">
      <c r="A4" s="174"/>
      <c r="B4" s="19" t="s">
        <v>1122</v>
      </c>
      <c r="C4" s="19" t="s">
        <v>1123</v>
      </c>
      <c r="D4" s="19" t="s">
        <v>1120</v>
      </c>
      <c r="E4" s="15" t="s">
        <v>189</v>
      </c>
      <c r="F4" s="174"/>
      <c r="G4" s="176"/>
    </row>
    <row r="5" spans="1:7" ht="12.75">
      <c r="A5" s="180" t="s">
        <v>192</v>
      </c>
      <c r="B5" s="180"/>
      <c r="C5" s="180"/>
      <c r="D5" s="180"/>
      <c r="E5" s="180"/>
      <c r="F5" s="180"/>
      <c r="G5" s="180"/>
    </row>
    <row r="6" spans="1:7" ht="12.75">
      <c r="A6" s="150" t="s">
        <v>193</v>
      </c>
      <c r="B6" s="83">
        <v>3.7</v>
      </c>
      <c r="C6" s="83">
        <v>40.7</v>
      </c>
      <c r="D6" s="83">
        <v>44.7</v>
      </c>
      <c r="E6" s="38"/>
      <c r="F6" s="38"/>
      <c r="G6" s="71" t="s">
        <v>990</v>
      </c>
    </row>
    <row r="7" spans="1:7" ht="12.75">
      <c r="A7" s="151" t="s">
        <v>38</v>
      </c>
      <c r="B7" s="84">
        <v>14.2</v>
      </c>
      <c r="C7" s="84">
        <v>25</v>
      </c>
      <c r="D7" s="84">
        <v>158.4</v>
      </c>
      <c r="E7" s="40"/>
      <c r="F7" s="40"/>
      <c r="G7" s="42" t="s">
        <v>1129</v>
      </c>
    </row>
    <row r="8" spans="1:7" ht="12.75">
      <c r="A8" s="151" t="s">
        <v>194</v>
      </c>
      <c r="B8" s="84">
        <v>24.1</v>
      </c>
      <c r="C8" s="40"/>
      <c r="D8" s="84">
        <v>454</v>
      </c>
      <c r="E8" s="84" t="s">
        <v>1198</v>
      </c>
      <c r="F8" s="40"/>
      <c r="G8" s="42" t="s">
        <v>1130</v>
      </c>
    </row>
    <row r="9" spans="1:7" ht="12.75">
      <c r="A9" s="151" t="s">
        <v>195</v>
      </c>
      <c r="B9" s="84">
        <v>10.2</v>
      </c>
      <c r="C9" s="160">
        <v>12.6</v>
      </c>
      <c r="D9" s="84">
        <v>51</v>
      </c>
      <c r="E9" s="40"/>
      <c r="F9" s="40"/>
      <c r="G9" s="42" t="s">
        <v>1131</v>
      </c>
    </row>
    <row r="10" spans="1:7" ht="12.75">
      <c r="A10" s="151" t="s">
        <v>196</v>
      </c>
      <c r="B10" s="84">
        <v>14.3</v>
      </c>
      <c r="C10" s="84">
        <v>180</v>
      </c>
      <c r="D10" s="84">
        <v>809</v>
      </c>
      <c r="E10" s="40"/>
      <c r="F10" s="40"/>
      <c r="G10" s="42" t="s">
        <v>1131</v>
      </c>
    </row>
    <row r="11" spans="1:7" ht="12.75">
      <c r="A11" s="151" t="s">
        <v>197</v>
      </c>
      <c r="B11" s="84">
        <v>25</v>
      </c>
      <c r="C11" s="84">
        <v>35</v>
      </c>
      <c r="D11" s="84">
        <v>850</v>
      </c>
      <c r="E11" s="40"/>
      <c r="F11" s="40"/>
      <c r="G11" s="152" t="s">
        <v>1105</v>
      </c>
    </row>
    <row r="12" spans="1:7" ht="12.75">
      <c r="A12" s="151" t="s">
        <v>31</v>
      </c>
      <c r="B12" s="84">
        <v>16.7</v>
      </c>
      <c r="C12" s="84">
        <v>15.6</v>
      </c>
      <c r="D12" s="84">
        <v>188</v>
      </c>
      <c r="E12" s="40"/>
      <c r="F12" s="40"/>
      <c r="G12" s="42" t="s">
        <v>919</v>
      </c>
    </row>
    <row r="13" spans="1:7" ht="12.75">
      <c r="A13" s="151" t="s">
        <v>31</v>
      </c>
      <c r="B13" s="84">
        <v>44</v>
      </c>
      <c r="C13" s="84">
        <v>22</v>
      </c>
      <c r="D13" s="84">
        <v>99</v>
      </c>
      <c r="E13" s="40"/>
      <c r="F13" s="84" t="s">
        <v>198</v>
      </c>
      <c r="G13" s="42" t="s">
        <v>919</v>
      </c>
    </row>
    <row r="14" spans="1:7" ht="12.75">
      <c r="A14" s="151" t="s">
        <v>152</v>
      </c>
      <c r="B14" s="84">
        <v>13.3</v>
      </c>
      <c r="C14" s="84">
        <v>13</v>
      </c>
      <c r="D14" s="84">
        <v>284</v>
      </c>
      <c r="E14" s="40"/>
      <c r="F14" s="40"/>
      <c r="G14" s="42" t="s">
        <v>918</v>
      </c>
    </row>
    <row r="15" spans="1:7" ht="12.75">
      <c r="A15" s="151" t="s">
        <v>199</v>
      </c>
      <c r="B15" s="84">
        <v>15</v>
      </c>
      <c r="C15" s="84">
        <v>16</v>
      </c>
      <c r="D15" s="84">
        <v>380</v>
      </c>
      <c r="E15" s="40"/>
      <c r="F15" s="40"/>
      <c r="G15" s="42" t="s">
        <v>946</v>
      </c>
    </row>
    <row r="16" spans="1:7" ht="12.75">
      <c r="A16" s="151" t="s">
        <v>179</v>
      </c>
      <c r="B16" s="84" t="s">
        <v>1051</v>
      </c>
      <c r="C16" s="84">
        <v>3</v>
      </c>
      <c r="D16" s="153" t="s">
        <v>1038</v>
      </c>
      <c r="E16" s="40"/>
      <c r="F16" s="40"/>
      <c r="G16" s="42" t="s">
        <v>947</v>
      </c>
    </row>
    <row r="17" spans="1:7" ht="12.75">
      <c r="A17" s="151" t="s">
        <v>200</v>
      </c>
      <c r="B17" s="84">
        <v>18</v>
      </c>
      <c r="C17" s="84">
        <v>22</v>
      </c>
      <c r="D17" s="84">
        <v>530</v>
      </c>
      <c r="E17" s="40"/>
      <c r="F17" s="40"/>
      <c r="G17" s="42" t="s">
        <v>948</v>
      </c>
    </row>
    <row r="18" spans="1:7" ht="12.75">
      <c r="A18" s="151" t="s">
        <v>201</v>
      </c>
      <c r="B18" s="84">
        <v>25.1</v>
      </c>
      <c r="C18" s="84">
        <v>14.6</v>
      </c>
      <c r="D18" s="84">
        <v>188.1</v>
      </c>
      <c r="E18" s="40"/>
      <c r="F18" s="40"/>
      <c r="G18" s="42" t="s">
        <v>990</v>
      </c>
    </row>
    <row r="19" spans="1:7" ht="12.75">
      <c r="A19" s="151" t="s">
        <v>112</v>
      </c>
      <c r="B19" s="84">
        <v>15</v>
      </c>
      <c r="C19" s="84">
        <v>8</v>
      </c>
      <c r="D19" s="84">
        <v>426</v>
      </c>
      <c r="E19" s="40"/>
      <c r="F19" s="40"/>
      <c r="G19" s="42"/>
    </row>
    <row r="20" spans="1:7" ht="12.75">
      <c r="A20" s="151" t="s">
        <v>202</v>
      </c>
      <c r="B20" s="84">
        <v>70.3</v>
      </c>
      <c r="C20" s="84">
        <v>33.3</v>
      </c>
      <c r="D20" s="84">
        <v>425.5</v>
      </c>
      <c r="E20" s="40"/>
      <c r="F20" s="40"/>
      <c r="G20" s="42" t="s">
        <v>990</v>
      </c>
    </row>
    <row r="21" spans="1:7" ht="12.75">
      <c r="A21" s="151" t="s">
        <v>202</v>
      </c>
      <c r="B21" s="40"/>
      <c r="C21" s="84">
        <v>13</v>
      </c>
      <c r="D21" s="84">
        <v>750</v>
      </c>
      <c r="E21" s="40" t="s">
        <v>1199</v>
      </c>
      <c r="F21" s="40"/>
      <c r="G21" s="42" t="s">
        <v>920</v>
      </c>
    </row>
    <row r="22" spans="1:7" ht="12.75">
      <c r="A22" s="151" t="s">
        <v>21</v>
      </c>
      <c r="B22" s="84">
        <v>22.2</v>
      </c>
      <c r="C22" s="84">
        <v>22.8</v>
      </c>
      <c r="D22" s="84"/>
      <c r="E22" s="40"/>
      <c r="F22" s="40"/>
      <c r="G22" s="42" t="s">
        <v>990</v>
      </c>
    </row>
    <row r="23" spans="1:7" ht="12.75">
      <c r="A23" s="151" t="s">
        <v>203</v>
      </c>
      <c r="B23" s="84">
        <v>8.1</v>
      </c>
      <c r="C23" s="84">
        <v>10.6</v>
      </c>
      <c r="D23" s="84">
        <v>200</v>
      </c>
      <c r="E23" s="40"/>
      <c r="F23" s="40"/>
      <c r="G23" s="42" t="s">
        <v>990</v>
      </c>
    </row>
    <row r="24" spans="1:7" ht="12.75">
      <c r="A24" s="151" t="s">
        <v>204</v>
      </c>
      <c r="B24" s="84">
        <v>27</v>
      </c>
      <c r="C24" s="84">
        <v>40.63</v>
      </c>
      <c r="D24" s="84">
        <v>566.9</v>
      </c>
      <c r="E24" s="40"/>
      <c r="F24" s="40"/>
      <c r="G24" s="42" t="s">
        <v>990</v>
      </c>
    </row>
    <row r="25" spans="1:7" ht="12.75">
      <c r="A25" s="151" t="s">
        <v>1117</v>
      </c>
      <c r="B25" s="84">
        <v>29</v>
      </c>
      <c r="C25" s="84">
        <v>56.4</v>
      </c>
      <c r="D25" s="84">
        <v>1008</v>
      </c>
      <c r="E25" s="40"/>
      <c r="F25" s="40"/>
      <c r="G25" s="42" t="s">
        <v>950</v>
      </c>
    </row>
    <row r="26" spans="1:7" ht="12.75">
      <c r="A26" s="151" t="s">
        <v>161</v>
      </c>
      <c r="B26" s="84">
        <v>6.8</v>
      </c>
      <c r="C26" s="84">
        <v>21.8</v>
      </c>
      <c r="D26" s="84">
        <v>507</v>
      </c>
      <c r="E26" s="84" t="s">
        <v>1200</v>
      </c>
      <c r="F26" s="40"/>
      <c r="G26" s="42" t="s">
        <v>1132</v>
      </c>
    </row>
    <row r="27" spans="1:7" ht="12.75">
      <c r="A27" s="151" t="s">
        <v>161</v>
      </c>
      <c r="B27" s="84">
        <v>25</v>
      </c>
      <c r="C27" s="84">
        <v>20</v>
      </c>
      <c r="D27" s="84">
        <v>176</v>
      </c>
      <c r="E27" s="40"/>
      <c r="F27" s="40"/>
      <c r="G27" s="42" t="s">
        <v>949</v>
      </c>
    </row>
    <row r="28" spans="1:7" ht="12.75">
      <c r="A28" s="43" t="s">
        <v>138</v>
      </c>
      <c r="B28" s="44" t="s">
        <v>205</v>
      </c>
      <c r="C28" s="44" t="s">
        <v>206</v>
      </c>
      <c r="D28" s="44" t="s">
        <v>207</v>
      </c>
      <c r="E28" s="44"/>
      <c r="F28" s="44"/>
      <c r="G28" s="45" t="s">
        <v>1133</v>
      </c>
    </row>
    <row r="29" spans="1:7" ht="12.75">
      <c r="A29" s="180" t="s">
        <v>208</v>
      </c>
      <c r="B29" s="180"/>
      <c r="C29" s="180"/>
      <c r="D29" s="180"/>
      <c r="E29" s="180"/>
      <c r="F29" s="180"/>
      <c r="G29" s="180"/>
    </row>
    <row r="30" spans="1:7" ht="12.75">
      <c r="A30" s="150" t="s">
        <v>193</v>
      </c>
      <c r="B30" s="83">
        <v>51.8</v>
      </c>
      <c r="C30" s="83">
        <v>48.1</v>
      </c>
      <c r="D30" s="83">
        <v>114.7</v>
      </c>
      <c r="E30" s="38"/>
      <c r="F30" s="38"/>
      <c r="G30" s="71" t="s">
        <v>990</v>
      </c>
    </row>
    <row r="31" spans="1:7" ht="12.75">
      <c r="A31" s="151" t="s">
        <v>209</v>
      </c>
      <c r="B31" s="84">
        <v>26.7</v>
      </c>
      <c r="C31" s="84">
        <v>14.2</v>
      </c>
      <c r="D31" s="84">
        <v>210</v>
      </c>
      <c r="E31" s="40"/>
      <c r="F31" s="40"/>
      <c r="G31" s="42" t="s">
        <v>990</v>
      </c>
    </row>
    <row r="32" spans="1:7" ht="12.75">
      <c r="A32" s="151" t="s">
        <v>38</v>
      </c>
      <c r="B32" s="84">
        <v>62.3</v>
      </c>
      <c r="C32" s="84">
        <v>59.4</v>
      </c>
      <c r="D32" s="84">
        <v>329</v>
      </c>
      <c r="E32" s="40"/>
      <c r="F32" s="40"/>
      <c r="G32" s="42" t="s">
        <v>1129</v>
      </c>
    </row>
    <row r="33" spans="1:7" ht="12.75">
      <c r="A33" s="151" t="s">
        <v>119</v>
      </c>
      <c r="B33" s="84">
        <v>62</v>
      </c>
      <c r="C33" s="84">
        <v>76</v>
      </c>
      <c r="D33" s="84"/>
      <c r="E33" s="40"/>
      <c r="F33" s="40"/>
      <c r="G33" s="42" t="s">
        <v>990</v>
      </c>
    </row>
    <row r="34" spans="1:7" ht="12.75">
      <c r="A34" s="151" t="s">
        <v>194</v>
      </c>
      <c r="B34" s="84">
        <v>70.5</v>
      </c>
      <c r="C34" s="40"/>
      <c r="D34" s="84">
        <v>151</v>
      </c>
      <c r="E34" s="84" t="s">
        <v>1201</v>
      </c>
      <c r="F34" s="40"/>
      <c r="G34" s="42" t="s">
        <v>1134</v>
      </c>
    </row>
    <row r="35" spans="1:7" ht="12.75">
      <c r="A35" s="151" t="s">
        <v>197</v>
      </c>
      <c r="B35" s="84">
        <v>50</v>
      </c>
      <c r="C35" s="84">
        <v>30</v>
      </c>
      <c r="D35" s="84">
        <v>140</v>
      </c>
      <c r="E35" s="40"/>
      <c r="F35" s="40"/>
      <c r="G35" s="152" t="s">
        <v>1105</v>
      </c>
    </row>
    <row r="36" spans="1:7" ht="12.75">
      <c r="A36" s="151" t="s">
        <v>1112</v>
      </c>
      <c r="B36" s="84">
        <v>33</v>
      </c>
      <c r="C36" s="84"/>
      <c r="D36" s="84">
        <v>279.9</v>
      </c>
      <c r="E36" s="40"/>
      <c r="F36" s="40"/>
      <c r="G36" s="42" t="s">
        <v>1135</v>
      </c>
    </row>
    <row r="37" spans="1:7" ht="12.75">
      <c r="A37" s="151" t="s">
        <v>31</v>
      </c>
      <c r="B37" s="84">
        <v>22.8</v>
      </c>
      <c r="C37" s="84">
        <v>10.6</v>
      </c>
      <c r="D37" s="84">
        <v>467</v>
      </c>
      <c r="E37" s="40"/>
      <c r="F37" s="40"/>
      <c r="G37" s="42" t="s">
        <v>951</v>
      </c>
    </row>
    <row r="38" spans="1:7" ht="12.75">
      <c r="A38" s="151" t="s">
        <v>152</v>
      </c>
      <c r="B38" s="84">
        <v>26.5</v>
      </c>
      <c r="C38" s="84">
        <v>20.7</v>
      </c>
      <c r="D38" s="84">
        <v>306</v>
      </c>
      <c r="E38" s="40"/>
      <c r="F38" s="40"/>
      <c r="G38" s="42" t="s">
        <v>918</v>
      </c>
    </row>
    <row r="39" spans="1:7" ht="12.75">
      <c r="A39" s="151" t="s">
        <v>109</v>
      </c>
      <c r="B39" s="84">
        <v>40.2</v>
      </c>
      <c r="C39" s="84">
        <v>19.9</v>
      </c>
      <c r="D39" s="84">
        <v>251</v>
      </c>
      <c r="E39" s="40"/>
      <c r="F39" s="40"/>
      <c r="G39" s="42" t="s">
        <v>990</v>
      </c>
    </row>
    <row r="40" spans="1:7" ht="12.75">
      <c r="A40" s="151" t="s">
        <v>199</v>
      </c>
      <c r="B40" s="84">
        <v>15.1</v>
      </c>
      <c r="C40" s="84">
        <v>22.9</v>
      </c>
      <c r="D40" s="84">
        <v>325</v>
      </c>
      <c r="E40" s="40"/>
      <c r="F40" s="40"/>
      <c r="G40" s="42" t="s">
        <v>990</v>
      </c>
    </row>
    <row r="41" spans="1:7" ht="12.75">
      <c r="A41" s="151" t="s">
        <v>179</v>
      </c>
      <c r="B41" s="84" t="s">
        <v>1039</v>
      </c>
      <c r="C41" s="153" t="s">
        <v>1040</v>
      </c>
      <c r="D41" s="84" t="s">
        <v>1041</v>
      </c>
      <c r="E41" s="40"/>
      <c r="F41" s="40"/>
      <c r="G41" s="42" t="s">
        <v>1248</v>
      </c>
    </row>
    <row r="42" spans="1:7" ht="12.75">
      <c r="A42" s="151" t="s">
        <v>200</v>
      </c>
      <c r="B42" s="84">
        <v>42</v>
      </c>
      <c r="C42" s="84">
        <v>66</v>
      </c>
      <c r="D42" s="84">
        <v>369</v>
      </c>
      <c r="E42" s="40"/>
      <c r="F42" s="40"/>
      <c r="G42" s="42" t="s">
        <v>948</v>
      </c>
    </row>
    <row r="43" spans="1:7" ht="12.75">
      <c r="A43" s="151" t="s">
        <v>201</v>
      </c>
      <c r="B43" s="84">
        <v>43.21</v>
      </c>
      <c r="C43" s="84">
        <v>11.23</v>
      </c>
      <c r="D43" s="84">
        <v>265.12</v>
      </c>
      <c r="E43" s="40"/>
      <c r="F43" s="84" t="s">
        <v>210</v>
      </c>
      <c r="G43" s="42" t="s">
        <v>990</v>
      </c>
    </row>
    <row r="44" spans="1:7" ht="12.75">
      <c r="A44" s="151" t="s">
        <v>201</v>
      </c>
      <c r="B44" s="84">
        <v>45.07</v>
      </c>
      <c r="C44" s="84">
        <v>11.42</v>
      </c>
      <c r="D44" s="84">
        <v>226.4</v>
      </c>
      <c r="E44" s="40"/>
      <c r="F44" s="84" t="s">
        <v>211</v>
      </c>
      <c r="G44" s="42" t="s">
        <v>990</v>
      </c>
    </row>
    <row r="45" spans="1:7" ht="12.75">
      <c r="A45" s="151" t="s">
        <v>201</v>
      </c>
      <c r="B45" s="84">
        <v>49.1</v>
      </c>
      <c r="C45" s="84">
        <v>13.47</v>
      </c>
      <c r="D45" s="84">
        <v>111.91</v>
      </c>
      <c r="E45" s="40"/>
      <c r="F45" s="84" t="s">
        <v>212</v>
      </c>
      <c r="G45" s="42" t="s">
        <v>990</v>
      </c>
    </row>
    <row r="46" spans="1:7" ht="12.75">
      <c r="A46" s="151" t="s">
        <v>112</v>
      </c>
      <c r="B46" s="84">
        <v>31</v>
      </c>
      <c r="C46" s="84">
        <v>13</v>
      </c>
      <c r="D46" s="84">
        <v>172</v>
      </c>
      <c r="E46" s="40"/>
      <c r="F46" s="84"/>
      <c r="G46" s="42"/>
    </row>
    <row r="47" spans="1:7" ht="12.75">
      <c r="A47" s="151" t="s">
        <v>202</v>
      </c>
      <c r="B47" s="84">
        <v>81.4</v>
      </c>
      <c r="C47" s="84">
        <v>59.2</v>
      </c>
      <c r="D47" s="84">
        <v>303.5</v>
      </c>
      <c r="E47" s="40"/>
      <c r="F47" s="84"/>
      <c r="G47" s="42" t="s">
        <v>990</v>
      </c>
    </row>
    <row r="48" spans="1:7" ht="12.75">
      <c r="A48" s="151" t="s">
        <v>202</v>
      </c>
      <c r="B48" s="84"/>
      <c r="C48" s="84">
        <v>23</v>
      </c>
      <c r="D48" s="84">
        <v>862</v>
      </c>
      <c r="E48" s="40" t="s">
        <v>1202</v>
      </c>
      <c r="F48" s="84"/>
      <c r="G48" s="42" t="s">
        <v>920</v>
      </c>
    </row>
    <row r="49" spans="1:7" ht="12.75">
      <c r="A49" s="151" t="s">
        <v>21</v>
      </c>
      <c r="B49" s="84">
        <v>26</v>
      </c>
      <c r="C49" s="84">
        <v>52.6</v>
      </c>
      <c r="D49" s="84"/>
      <c r="E49" s="40"/>
      <c r="F49" s="84"/>
      <c r="G49" s="42" t="s">
        <v>990</v>
      </c>
    </row>
    <row r="50" spans="1:7" ht="12.75">
      <c r="A50" s="151" t="s">
        <v>203</v>
      </c>
      <c r="B50" s="84">
        <v>27</v>
      </c>
      <c r="C50" s="84">
        <v>19</v>
      </c>
      <c r="D50" s="84">
        <v>230</v>
      </c>
      <c r="E50" s="40"/>
      <c r="F50" s="84"/>
      <c r="G50" s="42" t="s">
        <v>990</v>
      </c>
    </row>
    <row r="51" spans="1:7" ht="12.75">
      <c r="A51" s="151" t="s">
        <v>213</v>
      </c>
      <c r="B51" s="84">
        <v>29.6</v>
      </c>
      <c r="C51" s="84">
        <v>18.5</v>
      </c>
      <c r="D51" s="84">
        <v>259</v>
      </c>
      <c r="E51" s="40"/>
      <c r="F51" s="84"/>
      <c r="G51" s="42" t="s">
        <v>990</v>
      </c>
    </row>
    <row r="52" spans="1:7" ht="12.75">
      <c r="A52" s="151" t="s">
        <v>204</v>
      </c>
      <c r="B52" s="84">
        <v>36.5</v>
      </c>
      <c r="C52" s="84">
        <v>28.1</v>
      </c>
      <c r="D52" s="84">
        <v>214.9</v>
      </c>
      <c r="E52" s="40"/>
      <c r="F52" s="84"/>
      <c r="G52" s="42" t="s">
        <v>990</v>
      </c>
    </row>
    <row r="53" spans="1:7" ht="12.75">
      <c r="A53" s="151" t="s">
        <v>1117</v>
      </c>
      <c r="B53" s="84">
        <v>34.5</v>
      </c>
      <c r="C53" s="84">
        <v>19.4</v>
      </c>
      <c r="D53" s="84">
        <v>241</v>
      </c>
      <c r="E53" s="40"/>
      <c r="F53" s="40"/>
      <c r="G53" s="42" t="s">
        <v>950</v>
      </c>
    </row>
    <row r="54" spans="1:7" ht="12.75">
      <c r="A54" s="39" t="s">
        <v>161</v>
      </c>
      <c r="B54" s="84">
        <v>5.7</v>
      </c>
      <c r="C54" s="84">
        <v>13.4</v>
      </c>
      <c r="D54" s="84">
        <v>198</v>
      </c>
      <c r="E54" s="84" t="s">
        <v>1203</v>
      </c>
      <c r="F54" s="40"/>
      <c r="G54" s="42" t="s">
        <v>1132</v>
      </c>
    </row>
    <row r="55" spans="1:7" ht="12.75">
      <c r="A55" s="39" t="s">
        <v>161</v>
      </c>
      <c r="B55" s="84">
        <v>64</v>
      </c>
      <c r="C55" s="84">
        <v>27</v>
      </c>
      <c r="D55" s="84">
        <v>281</v>
      </c>
      <c r="E55" s="40"/>
      <c r="F55" s="40"/>
      <c r="G55" s="42" t="s">
        <v>949</v>
      </c>
    </row>
    <row r="56" spans="1:7" ht="12.75">
      <c r="A56" s="39" t="s">
        <v>161</v>
      </c>
      <c r="B56" s="84">
        <v>178</v>
      </c>
      <c r="C56" s="84">
        <v>206</v>
      </c>
      <c r="D56" s="84">
        <v>133</v>
      </c>
      <c r="E56" s="40"/>
      <c r="F56" s="40" t="s">
        <v>214</v>
      </c>
      <c r="G56" s="42" t="s">
        <v>949</v>
      </c>
    </row>
    <row r="57" spans="1:7" ht="12.75">
      <c r="A57" s="151" t="s">
        <v>138</v>
      </c>
      <c r="B57" s="40">
        <v>48.3</v>
      </c>
      <c r="C57" s="40">
        <v>32.3</v>
      </c>
      <c r="D57" s="40">
        <v>316.3</v>
      </c>
      <c r="E57" s="40"/>
      <c r="F57" s="40"/>
      <c r="G57" s="42" t="s">
        <v>958</v>
      </c>
    </row>
    <row r="58" spans="1:7" ht="12.75">
      <c r="A58" s="151" t="s">
        <v>215</v>
      </c>
      <c r="B58" s="84">
        <v>16.6</v>
      </c>
      <c r="C58" s="84">
        <v>13.2</v>
      </c>
      <c r="D58" s="84">
        <v>107.2</v>
      </c>
      <c r="E58" s="40"/>
      <c r="F58" s="84" t="s">
        <v>216</v>
      </c>
      <c r="G58" s="42" t="s">
        <v>952</v>
      </c>
    </row>
    <row r="59" spans="1:7" ht="12.75">
      <c r="A59" s="151" t="s">
        <v>215</v>
      </c>
      <c r="B59" s="84">
        <v>24</v>
      </c>
      <c r="C59" s="84">
        <v>13.6</v>
      </c>
      <c r="D59" s="84">
        <v>91.9</v>
      </c>
      <c r="E59" s="40"/>
      <c r="F59" s="84" t="s">
        <v>217</v>
      </c>
      <c r="G59" s="42" t="s">
        <v>952</v>
      </c>
    </row>
    <row r="60" spans="1:7" ht="12.75">
      <c r="A60" s="151" t="s">
        <v>215</v>
      </c>
      <c r="B60" s="84">
        <v>19.5</v>
      </c>
      <c r="C60" s="84">
        <v>12.3</v>
      </c>
      <c r="D60" s="84">
        <v>101.1</v>
      </c>
      <c r="E60" s="40"/>
      <c r="F60" s="84" t="s">
        <v>218</v>
      </c>
      <c r="G60" s="42" t="s">
        <v>952</v>
      </c>
    </row>
    <row r="61" spans="1:7" ht="12.75">
      <c r="A61" s="151" t="s">
        <v>215</v>
      </c>
      <c r="B61" s="84">
        <v>25.9</v>
      </c>
      <c r="C61" s="84">
        <v>16.8</v>
      </c>
      <c r="D61" s="84">
        <v>176.3</v>
      </c>
      <c r="E61" s="40"/>
      <c r="F61" s="84" t="s">
        <v>219</v>
      </c>
      <c r="G61" s="42" t="s">
        <v>952</v>
      </c>
    </row>
    <row r="62" spans="1:7" ht="12.75">
      <c r="A62" s="154" t="s">
        <v>215</v>
      </c>
      <c r="B62" s="143">
        <v>19.8</v>
      </c>
      <c r="C62" s="143">
        <v>10.6</v>
      </c>
      <c r="D62" s="143">
        <v>90.6</v>
      </c>
      <c r="E62" s="44"/>
      <c r="F62" s="143" t="s">
        <v>220</v>
      </c>
      <c r="G62" s="45" t="s">
        <v>952</v>
      </c>
    </row>
    <row r="63" spans="1:7" ht="12.75">
      <c r="A63" s="180" t="s">
        <v>221</v>
      </c>
      <c r="B63" s="180"/>
      <c r="C63" s="180"/>
      <c r="D63" s="180"/>
      <c r="E63" s="180"/>
      <c r="F63" s="180"/>
      <c r="G63" s="180"/>
    </row>
    <row r="64" spans="1:7" ht="12.75">
      <c r="A64" s="150" t="s">
        <v>193</v>
      </c>
      <c r="B64" s="83">
        <v>15</v>
      </c>
      <c r="C64" s="83">
        <v>41</v>
      </c>
      <c r="D64" s="83">
        <v>200</v>
      </c>
      <c r="E64" s="38"/>
      <c r="F64" s="38"/>
      <c r="G64" s="71" t="s">
        <v>990</v>
      </c>
    </row>
    <row r="65" spans="1:7" ht="12.75">
      <c r="A65" s="151" t="s">
        <v>38</v>
      </c>
      <c r="B65" s="84">
        <v>36.6</v>
      </c>
      <c r="C65" s="84">
        <v>49.4</v>
      </c>
      <c r="D65" s="84">
        <v>250</v>
      </c>
      <c r="E65" s="40"/>
      <c r="F65" s="40"/>
      <c r="G65" s="42" t="s">
        <v>1129</v>
      </c>
    </row>
    <row r="66" spans="1:7" ht="12.75">
      <c r="A66" s="151" t="s">
        <v>195</v>
      </c>
      <c r="B66" s="84">
        <v>21.9</v>
      </c>
      <c r="C66" s="84" t="s">
        <v>912</v>
      </c>
      <c r="D66" s="84">
        <v>42</v>
      </c>
      <c r="E66" s="40"/>
      <c r="F66" s="40"/>
      <c r="G66" s="42" t="s">
        <v>1131</v>
      </c>
    </row>
    <row r="67" spans="1:7" ht="12.75">
      <c r="A67" s="151" t="s">
        <v>196</v>
      </c>
      <c r="B67" s="84">
        <v>7.1</v>
      </c>
      <c r="C67" s="84">
        <v>9.9</v>
      </c>
      <c r="D67" s="84">
        <v>360</v>
      </c>
      <c r="E67" s="40"/>
      <c r="F67" s="84" t="s">
        <v>222</v>
      </c>
      <c r="G67" s="42" t="s">
        <v>1131</v>
      </c>
    </row>
    <row r="68" spans="1:7" ht="12.75">
      <c r="A68" s="39" t="s">
        <v>1118</v>
      </c>
      <c r="B68" s="84">
        <v>43</v>
      </c>
      <c r="C68" s="84"/>
      <c r="D68" s="84">
        <v>358</v>
      </c>
      <c r="E68" s="40"/>
      <c r="F68" s="40"/>
      <c r="G68" s="42" t="s">
        <v>990</v>
      </c>
    </row>
    <row r="69" spans="1:7" ht="12.75">
      <c r="A69" s="151" t="s">
        <v>31</v>
      </c>
      <c r="B69" s="84">
        <v>24.5</v>
      </c>
      <c r="C69" s="84">
        <v>12</v>
      </c>
      <c r="D69" s="84">
        <v>595</v>
      </c>
      <c r="E69" s="40"/>
      <c r="F69" s="40"/>
      <c r="G69" s="42" t="s">
        <v>951</v>
      </c>
    </row>
    <row r="70" spans="1:7" ht="12.75">
      <c r="A70" s="151" t="s">
        <v>152</v>
      </c>
      <c r="B70" s="84">
        <v>21.1</v>
      </c>
      <c r="C70" s="84">
        <v>17.4</v>
      </c>
      <c r="D70" s="84">
        <v>404</v>
      </c>
      <c r="E70" s="40"/>
      <c r="F70" s="40"/>
      <c r="G70" s="42" t="s">
        <v>918</v>
      </c>
    </row>
    <row r="71" spans="1:7" ht="12.75">
      <c r="A71" s="151" t="s">
        <v>152</v>
      </c>
      <c r="B71" s="84">
        <v>46.1</v>
      </c>
      <c r="C71" s="84">
        <v>45.1</v>
      </c>
      <c r="D71" s="84">
        <v>348</v>
      </c>
      <c r="E71" s="40"/>
      <c r="F71" s="40" t="s">
        <v>223</v>
      </c>
      <c r="G71" s="42" t="s">
        <v>918</v>
      </c>
    </row>
    <row r="72" spans="1:7" ht="12.75">
      <c r="A72" s="151" t="s">
        <v>152</v>
      </c>
      <c r="B72" s="84">
        <v>66.7</v>
      </c>
      <c r="C72" s="84">
        <v>55.3</v>
      </c>
      <c r="D72" s="84">
        <v>444</v>
      </c>
      <c r="E72" s="40"/>
      <c r="F72" s="40" t="s">
        <v>224</v>
      </c>
      <c r="G72" s="42" t="s">
        <v>918</v>
      </c>
    </row>
    <row r="73" spans="1:7" ht="12.75">
      <c r="A73" s="151" t="s">
        <v>199</v>
      </c>
      <c r="B73" s="84">
        <v>30</v>
      </c>
      <c r="C73" s="84">
        <v>23</v>
      </c>
      <c r="D73" s="84">
        <v>450</v>
      </c>
      <c r="E73" s="40"/>
      <c r="F73" s="40"/>
      <c r="G73" s="42" t="s">
        <v>946</v>
      </c>
    </row>
    <row r="74" spans="1:7" ht="12.75">
      <c r="A74" s="151" t="s">
        <v>179</v>
      </c>
      <c r="B74" s="84" t="s">
        <v>1042</v>
      </c>
      <c r="C74" s="84" t="s">
        <v>1043</v>
      </c>
      <c r="D74" s="84" t="s">
        <v>1044</v>
      </c>
      <c r="E74" s="40"/>
      <c r="F74" s="40"/>
      <c r="G74" s="42" t="s">
        <v>953</v>
      </c>
    </row>
    <row r="75" spans="1:7" ht="12.75">
      <c r="A75" s="151" t="s">
        <v>200</v>
      </c>
      <c r="B75" s="84">
        <v>22</v>
      </c>
      <c r="C75" s="84">
        <v>16</v>
      </c>
      <c r="D75" s="84">
        <v>237</v>
      </c>
      <c r="E75" s="40"/>
      <c r="F75" s="40"/>
      <c r="G75" s="42" t="s">
        <v>948</v>
      </c>
    </row>
    <row r="76" spans="1:7" ht="12.75">
      <c r="A76" s="151" t="s">
        <v>201</v>
      </c>
      <c r="B76" s="84">
        <v>38</v>
      </c>
      <c r="C76" s="84">
        <v>6</v>
      </c>
      <c r="D76" s="84">
        <v>138</v>
      </c>
      <c r="E76" s="40"/>
      <c r="F76" s="40"/>
      <c r="G76" s="42" t="s">
        <v>990</v>
      </c>
    </row>
    <row r="77" spans="1:7" ht="12.75">
      <c r="A77" s="151" t="s">
        <v>112</v>
      </c>
      <c r="B77" s="84">
        <v>32</v>
      </c>
      <c r="C77" s="84">
        <v>17</v>
      </c>
      <c r="D77" s="84">
        <v>426</v>
      </c>
      <c r="E77" s="40"/>
      <c r="F77" s="40"/>
      <c r="G77" s="42" t="s">
        <v>954</v>
      </c>
    </row>
    <row r="78" spans="1:7" ht="12.75">
      <c r="A78" s="151" t="s">
        <v>202</v>
      </c>
      <c r="B78" s="84">
        <v>85</v>
      </c>
      <c r="C78" s="84">
        <v>52</v>
      </c>
      <c r="D78" s="84">
        <v>322</v>
      </c>
      <c r="E78" s="40"/>
      <c r="F78" s="40"/>
      <c r="G78" s="42" t="s">
        <v>990</v>
      </c>
    </row>
    <row r="79" spans="1:7" ht="12.75">
      <c r="A79" s="151" t="s">
        <v>203</v>
      </c>
      <c r="B79" s="84">
        <v>14</v>
      </c>
      <c r="C79" s="84">
        <v>16</v>
      </c>
      <c r="D79" s="84">
        <v>130</v>
      </c>
      <c r="E79" s="40"/>
      <c r="F79" s="40"/>
      <c r="G79" s="42" t="s">
        <v>990</v>
      </c>
    </row>
    <row r="80" spans="1:7" ht="12.75">
      <c r="A80" s="151" t="s">
        <v>213</v>
      </c>
      <c r="B80" s="84">
        <v>28</v>
      </c>
      <c r="C80" s="84">
        <v>36</v>
      </c>
      <c r="D80" s="84">
        <v>650</v>
      </c>
      <c r="E80" s="40"/>
      <c r="F80" s="40"/>
      <c r="G80" s="42" t="s">
        <v>990</v>
      </c>
    </row>
    <row r="81" spans="1:7" ht="12.75">
      <c r="A81" s="151" t="s">
        <v>204</v>
      </c>
      <c r="B81" s="84">
        <v>27</v>
      </c>
      <c r="C81" s="84">
        <v>21</v>
      </c>
      <c r="D81" s="84">
        <v>240</v>
      </c>
      <c r="E81" s="40"/>
      <c r="F81" s="40"/>
      <c r="G81" s="42" t="s">
        <v>990</v>
      </c>
    </row>
    <row r="82" spans="1:7" ht="12.75">
      <c r="A82" s="39" t="s">
        <v>1117</v>
      </c>
      <c r="B82" s="84">
        <v>26.4</v>
      </c>
      <c r="C82" s="84">
        <v>39.1</v>
      </c>
      <c r="D82" s="84">
        <v>596</v>
      </c>
      <c r="E82" s="40"/>
      <c r="F82" s="40"/>
      <c r="G82" s="42" t="s">
        <v>950</v>
      </c>
    </row>
    <row r="83" spans="1:7" ht="12.75">
      <c r="A83" s="39" t="s">
        <v>161</v>
      </c>
      <c r="B83" s="84">
        <v>69</v>
      </c>
      <c r="C83" s="84">
        <v>77</v>
      </c>
      <c r="D83" s="84">
        <v>918</v>
      </c>
      <c r="E83" s="40"/>
      <c r="F83" s="40"/>
      <c r="G83" s="42" t="s">
        <v>949</v>
      </c>
    </row>
    <row r="84" spans="1:7" ht="12.75">
      <c r="A84" s="39" t="s">
        <v>161</v>
      </c>
      <c r="B84" s="84">
        <v>106</v>
      </c>
      <c r="C84" s="84">
        <v>91</v>
      </c>
      <c r="D84" s="84">
        <v>477</v>
      </c>
      <c r="E84" s="40"/>
      <c r="F84" s="40" t="s">
        <v>225</v>
      </c>
      <c r="G84" s="42" t="s">
        <v>949</v>
      </c>
    </row>
    <row r="85" spans="1:7" ht="12.75">
      <c r="A85" s="39" t="s">
        <v>161</v>
      </c>
      <c r="B85" s="84">
        <v>118</v>
      </c>
      <c r="C85" s="84">
        <v>556</v>
      </c>
      <c r="D85" s="84">
        <v>615</v>
      </c>
      <c r="E85" s="40"/>
      <c r="F85" s="40" t="s">
        <v>214</v>
      </c>
      <c r="G85" s="42" t="s">
        <v>949</v>
      </c>
    </row>
    <row r="86" spans="1:7" ht="12.75">
      <c r="A86" s="39" t="s">
        <v>116</v>
      </c>
      <c r="B86" s="84">
        <v>47</v>
      </c>
      <c r="C86" s="84">
        <v>80</v>
      </c>
      <c r="D86" s="84">
        <v>577</v>
      </c>
      <c r="E86" s="40"/>
      <c r="F86" s="40"/>
      <c r="G86" s="42" t="s">
        <v>990</v>
      </c>
    </row>
    <row r="87" spans="1:7" ht="12.75">
      <c r="A87" s="39" t="s">
        <v>645</v>
      </c>
      <c r="B87" s="84">
        <v>22</v>
      </c>
      <c r="C87" s="84">
        <v>42</v>
      </c>
      <c r="D87" s="84"/>
      <c r="E87" s="40"/>
      <c r="F87" s="40"/>
      <c r="G87" s="42" t="s">
        <v>990</v>
      </c>
    </row>
    <row r="88" spans="1:7" ht="12.75">
      <c r="A88" s="43" t="s">
        <v>663</v>
      </c>
      <c r="B88" s="143">
        <v>27</v>
      </c>
      <c r="C88" s="143">
        <v>11</v>
      </c>
      <c r="D88" s="143">
        <v>350</v>
      </c>
      <c r="E88" s="44"/>
      <c r="F88" s="44"/>
      <c r="G88" s="45" t="s">
        <v>990</v>
      </c>
    </row>
    <row r="89" spans="1:7" ht="12.75">
      <c r="A89" s="179" t="s">
        <v>226</v>
      </c>
      <c r="B89" s="179"/>
      <c r="C89" s="179"/>
      <c r="D89" s="179"/>
      <c r="E89" s="179"/>
      <c r="F89" s="179"/>
      <c r="G89" s="179"/>
    </row>
    <row r="90" spans="1:7" ht="12.75">
      <c r="A90" s="37" t="s">
        <v>194</v>
      </c>
      <c r="B90" s="83">
        <v>46</v>
      </c>
      <c r="C90" s="83"/>
      <c r="D90" s="83">
        <v>468</v>
      </c>
      <c r="E90" s="38" t="s">
        <v>1204</v>
      </c>
      <c r="F90" s="38"/>
      <c r="G90" s="71" t="s">
        <v>1134</v>
      </c>
    </row>
    <row r="91" spans="1:7" ht="12.75">
      <c r="A91" s="39" t="s">
        <v>195</v>
      </c>
      <c r="B91" s="84">
        <v>56.3</v>
      </c>
      <c r="C91" s="84">
        <v>99.1</v>
      </c>
      <c r="D91" s="84">
        <v>413</v>
      </c>
      <c r="E91" s="40"/>
      <c r="F91" s="40"/>
      <c r="G91" s="42" t="s">
        <v>1131</v>
      </c>
    </row>
    <row r="92" spans="1:7" ht="12.75">
      <c r="A92" s="39" t="s">
        <v>196</v>
      </c>
      <c r="B92" s="84">
        <v>51.1</v>
      </c>
      <c r="C92" s="84">
        <v>95.6</v>
      </c>
      <c r="D92" s="84">
        <v>944</v>
      </c>
      <c r="E92" s="40"/>
      <c r="F92" s="40" t="s">
        <v>222</v>
      </c>
      <c r="G92" s="42" t="s">
        <v>1131</v>
      </c>
    </row>
    <row r="93" spans="1:7" ht="12.75">
      <c r="A93" s="39" t="s">
        <v>152</v>
      </c>
      <c r="B93" s="84">
        <v>63</v>
      </c>
      <c r="C93" s="84">
        <v>54.7</v>
      </c>
      <c r="D93" s="84">
        <v>452</v>
      </c>
      <c r="E93" s="40"/>
      <c r="F93" s="40" t="s">
        <v>227</v>
      </c>
      <c r="G93" s="42" t="s">
        <v>918</v>
      </c>
    </row>
    <row r="94" spans="1:7" ht="12.75">
      <c r="A94" s="39" t="s">
        <v>199</v>
      </c>
      <c r="B94" s="84">
        <v>50</v>
      </c>
      <c r="C94" s="84">
        <v>55</v>
      </c>
      <c r="D94" s="84">
        <v>560</v>
      </c>
      <c r="E94" s="40"/>
      <c r="F94" s="40"/>
      <c r="G94" s="42" t="s">
        <v>946</v>
      </c>
    </row>
    <row r="95" spans="1:7" ht="12.75">
      <c r="A95" s="39" t="s">
        <v>179</v>
      </c>
      <c r="B95" s="84" t="s">
        <v>1045</v>
      </c>
      <c r="C95" s="84" t="s">
        <v>1046</v>
      </c>
      <c r="D95" s="84" t="s">
        <v>1047</v>
      </c>
      <c r="E95" s="40"/>
      <c r="F95" s="40"/>
      <c r="G95" s="42" t="s">
        <v>1136</v>
      </c>
    </row>
    <row r="96" spans="1:7" ht="12.75">
      <c r="A96" s="39" t="s">
        <v>200</v>
      </c>
      <c r="B96" s="84">
        <v>43</v>
      </c>
      <c r="C96" s="84">
        <v>36</v>
      </c>
      <c r="D96" s="84">
        <v>689</v>
      </c>
      <c r="E96" s="40"/>
      <c r="F96" s="40"/>
      <c r="G96" s="42" t="s">
        <v>948</v>
      </c>
    </row>
    <row r="97" spans="1:7" ht="12.75">
      <c r="A97" s="39" t="s">
        <v>202</v>
      </c>
      <c r="B97" s="84"/>
      <c r="C97" s="84">
        <v>13</v>
      </c>
      <c r="D97" s="84">
        <v>328</v>
      </c>
      <c r="E97" s="40" t="s">
        <v>1205</v>
      </c>
      <c r="F97" s="40" t="s">
        <v>228</v>
      </c>
      <c r="G97" s="42" t="s">
        <v>920</v>
      </c>
    </row>
    <row r="98" spans="1:7" ht="12.75">
      <c r="A98" s="39" t="s">
        <v>202</v>
      </c>
      <c r="B98" s="84"/>
      <c r="C98" s="84">
        <v>51</v>
      </c>
      <c r="D98" s="84">
        <v>7541</v>
      </c>
      <c r="E98" s="40" t="s">
        <v>1206</v>
      </c>
      <c r="F98" s="40" t="s">
        <v>229</v>
      </c>
      <c r="G98" s="42" t="s">
        <v>920</v>
      </c>
    </row>
    <row r="99" spans="1:7" ht="12.75">
      <c r="A99" s="39" t="s">
        <v>1117</v>
      </c>
      <c r="B99" s="84">
        <v>58.1</v>
      </c>
      <c r="C99" s="84">
        <v>55.6</v>
      </c>
      <c r="D99" s="84">
        <v>625</v>
      </c>
      <c r="E99" s="40"/>
      <c r="F99" s="40"/>
      <c r="G99" s="42" t="s">
        <v>950</v>
      </c>
    </row>
    <row r="100" spans="1:7" ht="12.75">
      <c r="A100" s="39" t="s">
        <v>161</v>
      </c>
      <c r="B100" s="84">
        <v>48.1</v>
      </c>
      <c r="C100" s="84">
        <v>58.1</v>
      </c>
      <c r="D100" s="84">
        <v>792</v>
      </c>
      <c r="E100" s="40" t="s">
        <v>1264</v>
      </c>
      <c r="F100" s="40"/>
      <c r="G100" s="42" t="s">
        <v>1132</v>
      </c>
    </row>
    <row r="101" spans="1:7" ht="12.75">
      <c r="A101" s="39" t="s">
        <v>138</v>
      </c>
      <c r="B101" s="84"/>
      <c r="C101" s="84">
        <v>68</v>
      </c>
      <c r="D101" s="84">
        <v>507</v>
      </c>
      <c r="E101" s="40"/>
      <c r="F101" s="40" t="s">
        <v>1053</v>
      </c>
      <c r="G101" s="42" t="s">
        <v>955</v>
      </c>
    </row>
    <row r="102" spans="1:7" ht="12.75">
      <c r="A102" s="155" t="s">
        <v>138</v>
      </c>
      <c r="B102" s="43"/>
      <c r="C102" s="44">
        <v>76</v>
      </c>
      <c r="D102" s="44">
        <v>490</v>
      </c>
      <c r="E102" s="44"/>
      <c r="F102" s="44" t="s">
        <v>1054</v>
      </c>
      <c r="G102" s="45" t="s">
        <v>955</v>
      </c>
    </row>
    <row r="103" spans="1:7" ht="12.75">
      <c r="A103" s="179" t="s">
        <v>230</v>
      </c>
      <c r="B103" s="179"/>
      <c r="C103" s="179"/>
      <c r="D103" s="179"/>
      <c r="E103" s="179"/>
      <c r="F103" s="179"/>
      <c r="G103" s="179"/>
    </row>
    <row r="104" spans="1:7" ht="12.75">
      <c r="A104" s="37" t="s">
        <v>194</v>
      </c>
      <c r="B104" s="83">
        <v>48.4</v>
      </c>
      <c r="C104" s="83"/>
      <c r="D104" s="83">
        <v>475</v>
      </c>
      <c r="E104" s="38" t="s">
        <v>1207</v>
      </c>
      <c r="F104" s="38" t="s">
        <v>231</v>
      </c>
      <c r="G104" s="71" t="s">
        <v>1130</v>
      </c>
    </row>
    <row r="105" spans="1:7" ht="12.75">
      <c r="A105" s="39" t="s">
        <v>194</v>
      </c>
      <c r="B105" s="84">
        <v>24.2</v>
      </c>
      <c r="C105" s="84"/>
      <c r="D105" s="84">
        <v>767</v>
      </c>
      <c r="E105" s="40" t="s">
        <v>1208</v>
      </c>
      <c r="F105" s="40" t="s">
        <v>232</v>
      </c>
      <c r="G105" s="42" t="s">
        <v>1130</v>
      </c>
    </row>
    <row r="106" spans="1:7" ht="12.75">
      <c r="A106" s="39" t="s">
        <v>194</v>
      </c>
      <c r="B106" s="84">
        <v>9.9</v>
      </c>
      <c r="C106" s="84"/>
      <c r="D106" s="84">
        <v>26.6</v>
      </c>
      <c r="E106" s="40" t="s">
        <v>1201</v>
      </c>
      <c r="F106" s="40" t="s">
        <v>233</v>
      </c>
      <c r="G106" s="42" t="s">
        <v>1130</v>
      </c>
    </row>
    <row r="107" spans="1:7" ht="12.75">
      <c r="A107" s="43" t="s">
        <v>234</v>
      </c>
      <c r="B107" s="143" t="s">
        <v>235</v>
      </c>
      <c r="C107" s="143" t="s">
        <v>236</v>
      </c>
      <c r="D107" s="143" t="s">
        <v>237</v>
      </c>
      <c r="E107" s="44"/>
      <c r="F107" s="44"/>
      <c r="G107" s="45" t="s">
        <v>1137</v>
      </c>
    </row>
    <row r="108" spans="1:7" ht="12.75">
      <c r="A108" s="172" t="s">
        <v>238</v>
      </c>
      <c r="B108" s="172"/>
      <c r="C108" s="172"/>
      <c r="D108" s="172"/>
      <c r="E108" s="172"/>
      <c r="F108" s="172"/>
      <c r="G108" s="172"/>
    </row>
    <row r="109" spans="1:7" ht="12.75">
      <c r="A109" s="156" t="s">
        <v>38</v>
      </c>
      <c r="B109" s="157">
        <v>29.5</v>
      </c>
      <c r="C109" s="157">
        <v>52</v>
      </c>
      <c r="D109" s="157">
        <v>292</v>
      </c>
      <c r="E109" s="157"/>
      <c r="F109" s="157"/>
      <c r="G109" s="71" t="s">
        <v>1129</v>
      </c>
    </row>
    <row r="110" spans="1:7" ht="12.75">
      <c r="A110" s="151" t="s">
        <v>195</v>
      </c>
      <c r="B110" s="84">
        <v>46.8</v>
      </c>
      <c r="C110" s="84">
        <v>119.9</v>
      </c>
      <c r="D110" s="84">
        <v>322</v>
      </c>
      <c r="E110" s="40"/>
      <c r="F110" s="40"/>
      <c r="G110" s="42" t="s">
        <v>1131</v>
      </c>
    </row>
    <row r="111" spans="1:7" ht="12.75">
      <c r="A111" s="39" t="s">
        <v>196</v>
      </c>
      <c r="B111" s="84">
        <v>50.7</v>
      </c>
      <c r="C111" s="84">
        <v>69.4</v>
      </c>
      <c r="D111" s="84">
        <v>728</v>
      </c>
      <c r="E111" s="40"/>
      <c r="F111" s="40"/>
      <c r="G111" s="42" t="s">
        <v>1131</v>
      </c>
    </row>
    <row r="112" spans="1:7" ht="12.75">
      <c r="A112" s="39" t="s">
        <v>196</v>
      </c>
      <c r="B112" s="40">
        <v>91</v>
      </c>
      <c r="C112" s="40">
        <v>116</v>
      </c>
      <c r="D112" s="40"/>
      <c r="E112" s="40"/>
      <c r="F112" s="84" t="s">
        <v>222</v>
      </c>
      <c r="G112" s="42" t="s">
        <v>1131</v>
      </c>
    </row>
    <row r="113" spans="1:7" ht="12.75">
      <c r="A113" s="39" t="s">
        <v>194</v>
      </c>
      <c r="B113" s="84">
        <v>36</v>
      </c>
      <c r="C113" s="40"/>
      <c r="D113" s="84">
        <v>325</v>
      </c>
      <c r="E113" s="84" t="s">
        <v>1209</v>
      </c>
      <c r="F113" s="84" t="s">
        <v>239</v>
      </c>
      <c r="G113" s="42" t="s">
        <v>1130</v>
      </c>
    </row>
    <row r="114" spans="1:7" ht="12.75">
      <c r="A114" s="39" t="s">
        <v>197</v>
      </c>
      <c r="B114" s="84">
        <v>55</v>
      </c>
      <c r="C114" s="40">
        <v>65</v>
      </c>
      <c r="D114" s="84">
        <v>600</v>
      </c>
      <c r="E114" s="84"/>
      <c r="F114" s="84"/>
      <c r="G114" s="152" t="s">
        <v>1105</v>
      </c>
    </row>
    <row r="115" spans="1:7" ht="12.75">
      <c r="A115" s="39" t="s">
        <v>31</v>
      </c>
      <c r="B115" s="84">
        <v>57</v>
      </c>
      <c r="C115" s="84">
        <v>12</v>
      </c>
      <c r="D115" s="84">
        <v>785</v>
      </c>
      <c r="E115" s="40"/>
      <c r="F115" s="40"/>
      <c r="G115" s="42" t="s">
        <v>951</v>
      </c>
    </row>
    <row r="116" spans="1:7" ht="12.75">
      <c r="A116" s="39" t="s">
        <v>152</v>
      </c>
      <c r="B116" s="40">
        <v>45.2</v>
      </c>
      <c r="C116" s="84">
        <v>46.8</v>
      </c>
      <c r="D116" s="84">
        <v>611</v>
      </c>
      <c r="E116" s="84"/>
      <c r="F116" s="84" t="s">
        <v>240</v>
      </c>
      <c r="G116" s="42" t="s">
        <v>918</v>
      </c>
    </row>
    <row r="117" spans="1:7" ht="12.75">
      <c r="A117" s="39" t="s">
        <v>199</v>
      </c>
      <c r="B117" s="40">
        <v>50</v>
      </c>
      <c r="C117" s="84">
        <v>52</v>
      </c>
      <c r="D117" s="84">
        <v>700</v>
      </c>
      <c r="E117" s="84"/>
      <c r="F117" s="84"/>
      <c r="G117" s="42" t="s">
        <v>946</v>
      </c>
    </row>
    <row r="118" spans="1:7" ht="12.75">
      <c r="A118" s="39" t="s">
        <v>179</v>
      </c>
      <c r="B118" s="40" t="s">
        <v>1048</v>
      </c>
      <c r="C118" s="84" t="s">
        <v>1049</v>
      </c>
      <c r="D118" s="84" t="s">
        <v>1050</v>
      </c>
      <c r="E118" s="84"/>
      <c r="F118" s="84"/>
      <c r="G118" s="42" t="s">
        <v>953</v>
      </c>
    </row>
    <row r="119" spans="1:7" ht="12.75">
      <c r="A119" s="39" t="s">
        <v>200</v>
      </c>
      <c r="B119" s="40">
        <v>29</v>
      </c>
      <c r="C119" s="84">
        <v>26</v>
      </c>
      <c r="D119" s="84">
        <v>711</v>
      </c>
      <c r="E119" s="84"/>
      <c r="F119" s="84"/>
      <c r="G119" s="42" t="s">
        <v>948</v>
      </c>
    </row>
    <row r="120" spans="1:7" ht="12.75">
      <c r="A120" s="39" t="s">
        <v>112</v>
      </c>
      <c r="B120" s="40">
        <v>40</v>
      </c>
      <c r="C120" s="84">
        <v>32</v>
      </c>
      <c r="D120" s="84">
        <v>754</v>
      </c>
      <c r="E120" s="84"/>
      <c r="F120" s="84"/>
      <c r="G120" s="42" t="s">
        <v>954</v>
      </c>
    </row>
    <row r="121" spans="1:7" ht="12.75">
      <c r="A121" s="39" t="s">
        <v>202</v>
      </c>
      <c r="B121" s="40"/>
      <c r="C121" s="84">
        <v>24</v>
      </c>
      <c r="D121" s="84">
        <v>740</v>
      </c>
      <c r="E121" s="84" t="s">
        <v>1210</v>
      </c>
      <c r="F121" s="84" t="s">
        <v>241</v>
      </c>
      <c r="G121" s="42" t="s">
        <v>920</v>
      </c>
    </row>
    <row r="122" spans="1:7" ht="12.75">
      <c r="A122" s="151" t="s">
        <v>204</v>
      </c>
      <c r="B122" s="40">
        <v>46.1</v>
      </c>
      <c r="C122" s="40">
        <v>62</v>
      </c>
      <c r="D122" s="40">
        <v>744.5</v>
      </c>
      <c r="E122" s="40"/>
      <c r="F122" s="40"/>
      <c r="G122" s="42" t="s">
        <v>956</v>
      </c>
    </row>
    <row r="123" spans="1:7" ht="12.75">
      <c r="A123" s="151" t="s">
        <v>1117</v>
      </c>
      <c r="B123" s="84">
        <v>29.1</v>
      </c>
      <c r="C123" s="84">
        <v>40.7</v>
      </c>
      <c r="D123" s="84">
        <v>785</v>
      </c>
      <c r="E123" s="40"/>
      <c r="F123" s="40"/>
      <c r="G123" s="42" t="s">
        <v>950</v>
      </c>
    </row>
    <row r="124" spans="1:7" ht="12.75">
      <c r="A124" s="151" t="s">
        <v>1117</v>
      </c>
      <c r="B124" s="84">
        <v>36.4</v>
      </c>
      <c r="C124" s="84">
        <v>48.3</v>
      </c>
      <c r="D124" s="84">
        <v>736</v>
      </c>
      <c r="E124" s="40"/>
      <c r="F124" s="84" t="s">
        <v>243</v>
      </c>
      <c r="G124" s="42" t="s">
        <v>950</v>
      </c>
    </row>
    <row r="125" spans="1:7" ht="12.75">
      <c r="A125" s="151" t="s">
        <v>161</v>
      </c>
      <c r="B125" s="84">
        <v>50</v>
      </c>
      <c r="C125" s="84">
        <v>52</v>
      </c>
      <c r="D125" s="84">
        <v>652</v>
      </c>
      <c r="E125" s="40"/>
      <c r="F125" s="40"/>
      <c r="G125" s="42" t="s">
        <v>990</v>
      </c>
    </row>
    <row r="126" spans="1:7" ht="12.75">
      <c r="A126" s="151" t="s">
        <v>161</v>
      </c>
      <c r="B126" s="84">
        <v>33.3</v>
      </c>
      <c r="C126" s="84">
        <v>79.8</v>
      </c>
      <c r="D126" s="84">
        <v>698</v>
      </c>
      <c r="E126" s="40"/>
      <c r="F126" s="84"/>
      <c r="G126" s="42" t="s">
        <v>949</v>
      </c>
    </row>
    <row r="127" spans="1:7" ht="12.75">
      <c r="A127" s="151" t="s">
        <v>161</v>
      </c>
      <c r="B127" s="84">
        <v>139</v>
      </c>
      <c r="C127" s="84">
        <v>57</v>
      </c>
      <c r="D127" s="84">
        <v>196</v>
      </c>
      <c r="E127" s="40"/>
      <c r="F127" s="84" t="s">
        <v>242</v>
      </c>
      <c r="G127" s="42" t="s">
        <v>949</v>
      </c>
    </row>
    <row r="128" spans="1:7" ht="12.75">
      <c r="A128" s="151" t="s">
        <v>161</v>
      </c>
      <c r="B128" s="84">
        <v>47.5</v>
      </c>
      <c r="C128" s="84">
        <v>65.6</v>
      </c>
      <c r="D128" s="84">
        <v>669</v>
      </c>
      <c r="E128" s="84" t="s">
        <v>1211</v>
      </c>
      <c r="F128" s="84" t="s">
        <v>243</v>
      </c>
      <c r="G128" s="42" t="s">
        <v>1132</v>
      </c>
    </row>
    <row r="129" spans="1:7" ht="12.75">
      <c r="A129" s="151" t="s">
        <v>161</v>
      </c>
      <c r="B129" s="84">
        <v>7.9</v>
      </c>
      <c r="C129" s="84">
        <v>12.5</v>
      </c>
      <c r="D129" s="84">
        <v>264</v>
      </c>
      <c r="E129" s="84" t="s">
        <v>1212</v>
      </c>
      <c r="F129" s="84" t="s">
        <v>244</v>
      </c>
      <c r="G129" s="42" t="s">
        <v>1132</v>
      </c>
    </row>
    <row r="130" spans="1:7" ht="12.75">
      <c r="A130" s="172" t="s">
        <v>245</v>
      </c>
      <c r="B130" s="172"/>
      <c r="C130" s="172"/>
      <c r="D130" s="172"/>
      <c r="E130" s="172"/>
      <c r="F130" s="172"/>
      <c r="G130" s="172"/>
    </row>
    <row r="131" spans="1:7" ht="12.75">
      <c r="A131" s="37" t="s">
        <v>200</v>
      </c>
      <c r="B131" s="38"/>
      <c r="C131" s="38" t="s">
        <v>246</v>
      </c>
      <c r="D131" s="38" t="s">
        <v>247</v>
      </c>
      <c r="E131" s="38" t="s">
        <v>1213</v>
      </c>
      <c r="F131" s="38" t="s">
        <v>248</v>
      </c>
      <c r="G131" s="71" t="s">
        <v>957</v>
      </c>
    </row>
    <row r="132" spans="1:7" ht="12.75">
      <c r="A132" s="39" t="s">
        <v>138</v>
      </c>
      <c r="B132" s="40" t="s">
        <v>249</v>
      </c>
      <c r="C132" s="40" t="s">
        <v>250</v>
      </c>
      <c r="D132" s="40" t="s">
        <v>251</v>
      </c>
      <c r="E132" s="40"/>
      <c r="F132" s="40"/>
      <c r="G132" s="42" t="s">
        <v>1133</v>
      </c>
    </row>
    <row r="133" spans="1:7" ht="12.75">
      <c r="A133" s="43" t="s">
        <v>161</v>
      </c>
      <c r="B133" s="44">
        <v>51</v>
      </c>
      <c r="C133" s="44">
        <v>45</v>
      </c>
      <c r="D133" s="44">
        <v>725</v>
      </c>
      <c r="E133" s="44"/>
      <c r="F133" s="44"/>
      <c r="G133" s="45" t="s">
        <v>949</v>
      </c>
    </row>
    <row r="134" spans="1:7" ht="12.75">
      <c r="A134" s="179" t="s">
        <v>252</v>
      </c>
      <c r="B134" s="179"/>
      <c r="C134" s="179"/>
      <c r="D134" s="179"/>
      <c r="E134" s="179"/>
      <c r="F134" s="179"/>
      <c r="G134" s="179"/>
    </row>
    <row r="135" spans="1:7" ht="12.75">
      <c r="A135" s="37" t="s">
        <v>1118</v>
      </c>
      <c r="B135" s="38"/>
      <c r="C135" s="38">
        <v>81</v>
      </c>
      <c r="D135" s="38" t="s">
        <v>253</v>
      </c>
      <c r="E135" s="38" t="s">
        <v>1214</v>
      </c>
      <c r="F135" s="38"/>
      <c r="G135" s="71" t="s">
        <v>1135</v>
      </c>
    </row>
    <row r="136" spans="1:7" ht="12.75">
      <c r="A136" s="39" t="s">
        <v>199</v>
      </c>
      <c r="B136" s="40">
        <v>100</v>
      </c>
      <c r="C136" s="40">
        <v>120</v>
      </c>
      <c r="D136" s="40">
        <v>1000</v>
      </c>
      <c r="E136" s="40"/>
      <c r="F136" s="40"/>
      <c r="G136" s="42" t="s">
        <v>946</v>
      </c>
    </row>
    <row r="137" spans="1:7" ht="12.75">
      <c r="A137" s="39" t="s">
        <v>200</v>
      </c>
      <c r="B137" s="40">
        <v>89</v>
      </c>
      <c r="C137" s="40">
        <v>94</v>
      </c>
      <c r="D137" s="40">
        <v>1126</v>
      </c>
      <c r="E137" s="40"/>
      <c r="F137" s="40"/>
      <c r="G137" s="42" t="s">
        <v>948</v>
      </c>
    </row>
    <row r="138" spans="1:7" ht="12.75">
      <c r="A138" s="39" t="s">
        <v>1117</v>
      </c>
      <c r="B138" s="40">
        <v>53.1</v>
      </c>
      <c r="C138" s="40">
        <v>86.4</v>
      </c>
      <c r="D138" s="40">
        <v>1081</v>
      </c>
      <c r="E138" s="40"/>
      <c r="F138" s="40"/>
      <c r="G138" s="42" t="s">
        <v>950</v>
      </c>
    </row>
    <row r="139" spans="1:7" ht="12.75">
      <c r="A139" s="39" t="s">
        <v>138</v>
      </c>
      <c r="B139" s="40">
        <v>85.5</v>
      </c>
      <c r="C139" s="40">
        <v>45.1</v>
      </c>
      <c r="D139" s="40">
        <v>1028</v>
      </c>
      <c r="E139" s="40"/>
      <c r="F139" s="40"/>
      <c r="G139" s="42" t="s">
        <v>958</v>
      </c>
    </row>
    <row r="140" spans="1:7" ht="12.75">
      <c r="A140" s="179" t="s">
        <v>254</v>
      </c>
      <c r="B140" s="179"/>
      <c r="C140" s="179"/>
      <c r="D140" s="179"/>
      <c r="E140" s="179"/>
      <c r="F140" s="179"/>
      <c r="G140" s="179"/>
    </row>
    <row r="141" spans="1:7" ht="12.75">
      <c r="A141" s="37" t="s">
        <v>1118</v>
      </c>
      <c r="B141" s="38">
        <v>16.43</v>
      </c>
      <c r="C141" s="40">
        <v>22</v>
      </c>
      <c r="D141" s="40">
        <v>133</v>
      </c>
      <c r="E141" s="40"/>
      <c r="F141" s="40"/>
      <c r="G141" s="42" t="s">
        <v>991</v>
      </c>
    </row>
    <row r="142" spans="1:7" ht="12.75">
      <c r="A142" s="39" t="s">
        <v>199</v>
      </c>
      <c r="B142" s="40">
        <v>24</v>
      </c>
      <c r="C142" s="40">
        <v>5</v>
      </c>
      <c r="D142" s="40">
        <v>90</v>
      </c>
      <c r="E142" s="40"/>
      <c r="F142" s="40"/>
      <c r="G142" s="42" t="s">
        <v>946</v>
      </c>
    </row>
    <row r="143" spans="1:7" ht="12.75">
      <c r="A143" s="39" t="s">
        <v>179</v>
      </c>
      <c r="B143" s="40">
        <v>80.8</v>
      </c>
      <c r="C143" s="40">
        <v>33.7</v>
      </c>
      <c r="D143" s="40">
        <v>483.1</v>
      </c>
      <c r="E143" s="40"/>
      <c r="F143" s="40"/>
      <c r="G143" s="42" t="s">
        <v>990</v>
      </c>
    </row>
    <row r="144" spans="1:7" ht="12.75">
      <c r="A144" s="39" t="s">
        <v>200</v>
      </c>
      <c r="B144" s="40">
        <v>4</v>
      </c>
      <c r="C144" s="40">
        <v>1</v>
      </c>
      <c r="D144" s="40">
        <v>8</v>
      </c>
      <c r="E144" s="40"/>
      <c r="F144" s="40"/>
      <c r="G144" s="42" t="s">
        <v>948</v>
      </c>
    </row>
    <row r="145" spans="1:7" ht="12.75">
      <c r="A145" s="39" t="s">
        <v>201</v>
      </c>
      <c r="B145" s="40">
        <v>308.9</v>
      </c>
      <c r="C145" s="40">
        <v>6.6</v>
      </c>
      <c r="D145" s="40">
        <v>59.2</v>
      </c>
      <c r="E145" s="40"/>
      <c r="F145" s="40" t="s">
        <v>255</v>
      </c>
      <c r="G145" s="42" t="s">
        <v>990</v>
      </c>
    </row>
    <row r="146" spans="1:7" ht="12.75">
      <c r="A146" s="39" t="s">
        <v>201</v>
      </c>
      <c r="B146" s="40">
        <v>19.3</v>
      </c>
      <c r="C146" s="40">
        <v>11.9</v>
      </c>
      <c r="D146" s="40">
        <v>93.3</v>
      </c>
      <c r="E146" s="40"/>
      <c r="F146" s="40" t="s">
        <v>256</v>
      </c>
      <c r="G146" s="42" t="s">
        <v>990</v>
      </c>
    </row>
    <row r="147" spans="1:7" ht="12.75">
      <c r="A147" s="39" t="s">
        <v>201</v>
      </c>
      <c r="B147" s="40">
        <v>20.1</v>
      </c>
      <c r="C147" s="40">
        <v>11.4</v>
      </c>
      <c r="D147" s="40">
        <v>85</v>
      </c>
      <c r="E147" s="40"/>
      <c r="F147" s="40" t="s">
        <v>257</v>
      </c>
      <c r="G147" s="42" t="s">
        <v>990</v>
      </c>
    </row>
    <row r="148" spans="1:7" ht="12.75">
      <c r="A148" s="39" t="s">
        <v>204</v>
      </c>
      <c r="B148" s="40">
        <v>16</v>
      </c>
      <c r="C148" s="40">
        <v>20</v>
      </c>
      <c r="D148" s="40">
        <v>248</v>
      </c>
      <c r="E148" s="40"/>
      <c r="F148" s="40"/>
      <c r="G148" s="42" t="s">
        <v>990</v>
      </c>
    </row>
    <row r="149" spans="1:7" ht="12.75">
      <c r="A149" s="179" t="s">
        <v>258</v>
      </c>
      <c r="B149" s="179"/>
      <c r="C149" s="179"/>
      <c r="D149" s="179"/>
      <c r="E149" s="179"/>
      <c r="F149" s="179"/>
      <c r="G149" s="179"/>
    </row>
    <row r="150" spans="1:7" ht="12.75">
      <c r="A150" s="70" t="s">
        <v>38</v>
      </c>
      <c r="B150" s="38">
        <v>25.3</v>
      </c>
      <c r="C150" s="38">
        <v>54.7</v>
      </c>
      <c r="D150" s="38">
        <v>228.4</v>
      </c>
      <c r="E150" s="38"/>
      <c r="F150" s="38" t="s">
        <v>259</v>
      </c>
      <c r="G150" s="71" t="s">
        <v>1129</v>
      </c>
    </row>
    <row r="151" spans="1:7" ht="12.75">
      <c r="A151" s="59" t="s">
        <v>38</v>
      </c>
      <c r="B151" s="40">
        <v>2</v>
      </c>
      <c r="C151" s="40">
        <v>39.7</v>
      </c>
      <c r="D151" s="40">
        <v>241.5</v>
      </c>
      <c r="E151" s="40"/>
      <c r="F151" s="40" t="s">
        <v>262</v>
      </c>
      <c r="G151" s="42" t="s">
        <v>1129</v>
      </c>
    </row>
    <row r="152" spans="1:7" ht="12.75">
      <c r="A152" s="59" t="s">
        <v>38</v>
      </c>
      <c r="B152" s="40">
        <v>254.5</v>
      </c>
      <c r="C152" s="40">
        <v>21.4</v>
      </c>
      <c r="D152" s="40">
        <v>120.8</v>
      </c>
      <c r="E152" s="40"/>
      <c r="F152" s="40" t="s">
        <v>267</v>
      </c>
      <c r="G152" s="42" t="s">
        <v>1129</v>
      </c>
    </row>
    <row r="153" spans="1:7" ht="12.75">
      <c r="A153" s="59" t="s">
        <v>38</v>
      </c>
      <c r="B153" s="40">
        <v>43.9</v>
      </c>
      <c r="C153" s="40">
        <v>65.4</v>
      </c>
      <c r="D153" s="40">
        <v>1383.7</v>
      </c>
      <c r="E153" s="40"/>
      <c r="F153" s="40" t="s">
        <v>260</v>
      </c>
      <c r="G153" s="42" t="s">
        <v>1129</v>
      </c>
    </row>
    <row r="154" spans="1:7" ht="12.75">
      <c r="A154" s="39" t="s">
        <v>194</v>
      </c>
      <c r="B154" s="40">
        <v>38.6</v>
      </c>
      <c r="C154" s="40"/>
      <c r="D154" s="40">
        <v>1064</v>
      </c>
      <c r="E154" s="40" t="s">
        <v>1215</v>
      </c>
      <c r="F154" s="40" t="s">
        <v>269</v>
      </c>
      <c r="G154" s="42" t="s">
        <v>1130</v>
      </c>
    </row>
    <row r="155" spans="1:7" ht="12.75">
      <c r="A155" s="158" t="s">
        <v>197</v>
      </c>
      <c r="B155" s="40">
        <v>50</v>
      </c>
      <c r="C155" s="40">
        <v>80</v>
      </c>
      <c r="D155" s="40">
        <v>900</v>
      </c>
      <c r="E155" s="40"/>
      <c r="F155" s="40" t="s">
        <v>259</v>
      </c>
      <c r="G155" s="152" t="s">
        <v>1105</v>
      </c>
    </row>
    <row r="156" spans="1:7" ht="12.75">
      <c r="A156" s="158" t="s">
        <v>197</v>
      </c>
      <c r="B156" s="40">
        <v>25</v>
      </c>
      <c r="C156" s="40">
        <v>7</v>
      </c>
      <c r="D156" s="40">
        <v>55</v>
      </c>
      <c r="E156" s="40"/>
      <c r="F156" s="40" t="s">
        <v>260</v>
      </c>
      <c r="G156" s="152" t="s">
        <v>1105</v>
      </c>
    </row>
    <row r="157" spans="1:7" ht="12.75">
      <c r="A157" s="39" t="s">
        <v>152</v>
      </c>
      <c r="B157" s="40">
        <v>29.8</v>
      </c>
      <c r="C157" s="40">
        <v>22.7</v>
      </c>
      <c r="D157" s="40">
        <v>367</v>
      </c>
      <c r="E157" s="40"/>
      <c r="F157" s="40" t="s">
        <v>261</v>
      </c>
      <c r="G157" s="42" t="s">
        <v>918</v>
      </c>
    </row>
    <row r="158" spans="1:7" ht="12.75">
      <c r="A158" s="39" t="s">
        <v>152</v>
      </c>
      <c r="B158" s="40">
        <v>19.8</v>
      </c>
      <c r="C158" s="40">
        <v>12.4</v>
      </c>
      <c r="D158" s="40">
        <v>246</v>
      </c>
      <c r="E158" s="40"/>
      <c r="F158" s="40" t="s">
        <v>262</v>
      </c>
      <c r="G158" s="42" t="s">
        <v>918</v>
      </c>
    </row>
    <row r="159" spans="1:7" ht="12.75">
      <c r="A159" s="39" t="s">
        <v>152</v>
      </c>
      <c r="B159" s="40">
        <v>13.9</v>
      </c>
      <c r="C159" s="40">
        <v>9.6</v>
      </c>
      <c r="D159" s="40">
        <v>112</v>
      </c>
      <c r="E159" s="40"/>
      <c r="F159" s="40" t="s">
        <v>263</v>
      </c>
      <c r="G159" s="42" t="s">
        <v>918</v>
      </c>
    </row>
    <row r="160" spans="1:7" ht="12.75">
      <c r="A160" s="39" t="s">
        <v>152</v>
      </c>
      <c r="B160" s="40">
        <v>40.9</v>
      </c>
      <c r="C160" s="40">
        <v>23.9</v>
      </c>
      <c r="D160" s="40">
        <v>144</v>
      </c>
      <c r="E160" s="40"/>
      <c r="F160" s="40" t="s">
        <v>264</v>
      </c>
      <c r="G160" s="42" t="s">
        <v>918</v>
      </c>
    </row>
    <row r="161" spans="1:7" ht="12.75">
      <c r="A161" s="39" t="s">
        <v>152</v>
      </c>
      <c r="B161" s="40">
        <v>12.5</v>
      </c>
      <c r="C161" s="40">
        <v>6.3</v>
      </c>
      <c r="D161" s="40">
        <v>126</v>
      </c>
      <c r="E161" s="40"/>
      <c r="F161" s="40" t="s">
        <v>260</v>
      </c>
      <c r="G161" s="42" t="s">
        <v>918</v>
      </c>
    </row>
    <row r="162" spans="1:7" ht="12.75">
      <c r="A162" s="39" t="s">
        <v>152</v>
      </c>
      <c r="B162" s="40">
        <v>12.1</v>
      </c>
      <c r="C162" s="40">
        <v>10.3</v>
      </c>
      <c r="D162" s="40">
        <v>187</v>
      </c>
      <c r="E162" s="40"/>
      <c r="F162" s="40" t="s">
        <v>265</v>
      </c>
      <c r="G162" s="42" t="s">
        <v>918</v>
      </c>
    </row>
    <row r="163" spans="1:7" ht="12.75">
      <c r="A163" s="39" t="s">
        <v>200</v>
      </c>
      <c r="B163" s="40">
        <v>8</v>
      </c>
      <c r="C163" s="40">
        <v>3</v>
      </c>
      <c r="D163" s="40">
        <v>160</v>
      </c>
      <c r="E163" s="40"/>
      <c r="F163" s="40" t="s">
        <v>273</v>
      </c>
      <c r="G163" s="42" t="s">
        <v>948</v>
      </c>
    </row>
    <row r="164" spans="1:7" ht="12.75">
      <c r="A164" s="39" t="s">
        <v>200</v>
      </c>
      <c r="B164" s="40">
        <v>209</v>
      </c>
      <c r="C164" s="40">
        <v>349</v>
      </c>
      <c r="D164" s="40">
        <v>1861</v>
      </c>
      <c r="E164" s="40"/>
      <c r="F164" s="40" t="s">
        <v>1055</v>
      </c>
      <c r="G164" s="42" t="s">
        <v>948</v>
      </c>
    </row>
    <row r="165" spans="1:7" ht="12.75">
      <c r="A165" s="39" t="s">
        <v>200</v>
      </c>
      <c r="B165" s="40">
        <v>160</v>
      </c>
      <c r="C165" s="40">
        <v>130</v>
      </c>
      <c r="D165" s="40">
        <v>420</v>
      </c>
      <c r="E165" s="40"/>
      <c r="F165" s="40" t="s">
        <v>1056</v>
      </c>
      <c r="G165" s="42" t="s">
        <v>948</v>
      </c>
    </row>
    <row r="166" spans="1:7" ht="12.75">
      <c r="A166" s="39" t="s">
        <v>1117</v>
      </c>
      <c r="B166" s="40">
        <v>271</v>
      </c>
      <c r="C166" s="40" t="s">
        <v>266</v>
      </c>
      <c r="D166" s="40">
        <v>16.8</v>
      </c>
      <c r="E166" s="40"/>
      <c r="F166" s="40" t="s">
        <v>267</v>
      </c>
      <c r="G166" s="42" t="s">
        <v>950</v>
      </c>
    </row>
    <row r="167" spans="1:7" ht="12.75">
      <c r="A167" s="39" t="s">
        <v>1117</v>
      </c>
      <c r="B167" s="40">
        <v>6.47</v>
      </c>
      <c r="C167" s="40" t="s">
        <v>266</v>
      </c>
      <c r="D167" s="40">
        <v>112</v>
      </c>
      <c r="E167" s="40"/>
      <c r="F167" s="40" t="s">
        <v>268</v>
      </c>
      <c r="G167" s="42" t="s">
        <v>950</v>
      </c>
    </row>
    <row r="168" spans="1:7" ht="12.75">
      <c r="A168" s="39" t="s">
        <v>161</v>
      </c>
      <c r="B168" s="40">
        <v>118</v>
      </c>
      <c r="C168" s="40">
        <v>86.7</v>
      </c>
      <c r="D168" s="40">
        <v>673</v>
      </c>
      <c r="E168" s="40" t="s">
        <v>1216</v>
      </c>
      <c r="F168" s="40" t="s">
        <v>270</v>
      </c>
      <c r="G168" s="42" t="s">
        <v>1132</v>
      </c>
    </row>
    <row r="169" spans="1:7" ht="12.75">
      <c r="A169" s="39" t="s">
        <v>161</v>
      </c>
      <c r="B169" s="40">
        <v>54</v>
      </c>
      <c r="C169" s="40">
        <v>23</v>
      </c>
      <c r="D169" s="40">
        <v>113</v>
      </c>
      <c r="E169" s="40"/>
      <c r="F169" s="40" t="s">
        <v>267</v>
      </c>
      <c r="G169" s="42" t="s">
        <v>959</v>
      </c>
    </row>
    <row r="170" spans="1:7" ht="12.75">
      <c r="A170" s="39" t="s">
        <v>161</v>
      </c>
      <c r="B170" s="40">
        <v>10.5</v>
      </c>
      <c r="C170" s="40">
        <v>9.8</v>
      </c>
      <c r="D170" s="40">
        <v>180</v>
      </c>
      <c r="E170" s="40" t="s">
        <v>1217</v>
      </c>
      <c r="F170" s="40" t="s">
        <v>271</v>
      </c>
      <c r="G170" s="42" t="s">
        <v>1132</v>
      </c>
    </row>
    <row r="171" spans="1:7" ht="12.75">
      <c r="A171" s="39" t="s">
        <v>161</v>
      </c>
      <c r="B171" s="40" t="s">
        <v>272</v>
      </c>
      <c r="C171" s="40">
        <v>2.1</v>
      </c>
      <c r="D171" s="40">
        <v>75</v>
      </c>
      <c r="E171" s="40" t="s">
        <v>1218</v>
      </c>
      <c r="F171" s="40" t="s">
        <v>268</v>
      </c>
      <c r="G171" s="42" t="s">
        <v>1132</v>
      </c>
    </row>
    <row r="172" spans="1:7" ht="12.75">
      <c r="A172" s="43" t="s">
        <v>161</v>
      </c>
      <c r="B172" s="44">
        <v>41</v>
      </c>
      <c r="C172" s="44">
        <v>40</v>
      </c>
      <c r="D172" s="44">
        <v>199</v>
      </c>
      <c r="E172" s="44"/>
      <c r="F172" s="44" t="s">
        <v>273</v>
      </c>
      <c r="G172" s="45" t="s">
        <v>949</v>
      </c>
    </row>
    <row r="173" spans="1:7" s="2" customFormat="1" ht="12.75">
      <c r="A173" s="20" t="s">
        <v>1138</v>
      </c>
      <c r="B173" s="75"/>
      <c r="C173" s="75"/>
      <c r="D173" s="75"/>
      <c r="E173" s="75"/>
      <c r="F173" s="75"/>
      <c r="G173" s="75"/>
    </row>
  </sheetData>
  <mergeCells count="14">
    <mergeCell ref="G3:G4"/>
    <mergeCell ref="A5:G5"/>
    <mergeCell ref="A29:G29"/>
    <mergeCell ref="A63:G63"/>
    <mergeCell ref="A3:A4"/>
    <mergeCell ref="F3:F4"/>
    <mergeCell ref="B3:E3"/>
    <mergeCell ref="A134:G134"/>
    <mergeCell ref="A140:G140"/>
    <mergeCell ref="A149:G149"/>
    <mergeCell ref="A89:G89"/>
    <mergeCell ref="A103:G103"/>
    <mergeCell ref="A108:G108"/>
    <mergeCell ref="A130:G130"/>
  </mergeCells>
  <printOptions horizontalCentered="1"/>
  <pageMargins left="0.75" right="0.75" top="1" bottom="1" header="0.492125985" footer="0.492125985"/>
  <pageSetup horizontalDpi="600" verticalDpi="600" orientation="portrait" paperSize="9" r:id="rId1"/>
  <headerFooter alignWithMargins="0">
    <oddHeader>&amp;C&amp;8ANNEX B: EXPOSURES OF THE PUBLIC AND WORKERS FROM VARIOUS SOURCES OF RADIATION</oddHeader>
    <oddFooter>&amp;L&amp;8Table &amp;A&amp;C&amp;8Page &amp;P of &amp;N&amp;R&amp;8UNSCEAR 2008 Report</oddFooter>
  </headerFooter>
  <rowBreaks count="3" manualBreakCount="3">
    <brk id="55" max="6" man="1"/>
    <brk id="107" max="255" man="1"/>
    <brk id="1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28125" style="0" customWidth="1"/>
    <col min="2" max="2" width="12.140625" style="0" customWidth="1"/>
    <col min="3" max="3" width="15.28125" style="0" customWidth="1"/>
    <col min="4" max="4" width="5.28125" style="0" bestFit="1" customWidth="1"/>
    <col min="5" max="5" width="9.57421875" style="0" bestFit="1" customWidth="1"/>
    <col min="6" max="6" width="5.28125" style="0" bestFit="1" customWidth="1"/>
    <col min="7" max="7" width="9.00390625" style="0" customWidth="1"/>
    <col min="8" max="8" width="5.28125" style="0" bestFit="1" customWidth="1"/>
    <col min="9" max="9" width="8.28125" style="0" bestFit="1" customWidth="1"/>
    <col min="10" max="10" width="5.28125" style="0" bestFit="1" customWidth="1"/>
    <col min="11" max="11" width="8.28125" style="0" bestFit="1" customWidth="1"/>
    <col min="12" max="12" width="5.28125" style="0" bestFit="1" customWidth="1"/>
    <col min="13" max="13" width="8.7109375" style="0" bestFit="1" customWidth="1"/>
    <col min="14" max="14" width="5.28125" style="0" bestFit="1" customWidth="1"/>
    <col min="15" max="15" width="7.8515625" style="0" bestFit="1" customWidth="1"/>
  </cols>
  <sheetData>
    <row r="1" spans="1:15" ht="12.75">
      <c r="A1" s="21" t="s">
        <v>1141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89" t="s">
        <v>274</v>
      </c>
      <c r="B3" s="189" t="s">
        <v>275</v>
      </c>
      <c r="C3" s="189" t="s">
        <v>276</v>
      </c>
      <c r="D3" s="188" t="s">
        <v>1142</v>
      </c>
      <c r="E3" s="188"/>
      <c r="F3" s="188" t="s">
        <v>1143</v>
      </c>
      <c r="G3" s="188"/>
      <c r="H3" s="188" t="s">
        <v>1144</v>
      </c>
      <c r="I3" s="188"/>
      <c r="J3" s="188" t="s">
        <v>1145</v>
      </c>
      <c r="K3" s="188"/>
      <c r="L3" s="188" t="s">
        <v>1146</v>
      </c>
      <c r="M3" s="188"/>
      <c r="N3" s="188" t="s">
        <v>1147</v>
      </c>
      <c r="O3" s="188"/>
    </row>
    <row r="4" spans="1:15" ht="12.75">
      <c r="A4" s="190"/>
      <c r="B4" s="190"/>
      <c r="C4" s="190"/>
      <c r="D4" s="22" t="s">
        <v>1</v>
      </c>
      <c r="E4" s="22" t="s">
        <v>2</v>
      </c>
      <c r="F4" s="22" t="s">
        <v>1</v>
      </c>
      <c r="G4" s="22" t="s">
        <v>2</v>
      </c>
      <c r="H4" s="22" t="s">
        <v>1</v>
      </c>
      <c r="I4" s="22" t="s">
        <v>2</v>
      </c>
      <c r="J4" s="22" t="s">
        <v>1</v>
      </c>
      <c r="K4" s="22" t="s">
        <v>2</v>
      </c>
      <c r="L4" s="22" t="s">
        <v>1</v>
      </c>
      <c r="M4" s="22" t="s">
        <v>2</v>
      </c>
      <c r="N4" s="22" t="s">
        <v>1</v>
      </c>
      <c r="O4" s="22" t="s">
        <v>2</v>
      </c>
    </row>
    <row r="5" spans="1:15" ht="12.75">
      <c r="A5" s="184" t="s">
        <v>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5" ht="12.75">
      <c r="A6" s="185" t="s">
        <v>1148</v>
      </c>
      <c r="B6" s="24" t="s">
        <v>277</v>
      </c>
      <c r="C6" s="24" t="s">
        <v>278</v>
      </c>
      <c r="D6" s="25">
        <v>66</v>
      </c>
      <c r="E6" s="25" t="s">
        <v>279</v>
      </c>
      <c r="F6" s="25"/>
      <c r="G6" s="25"/>
      <c r="H6" s="25">
        <v>1</v>
      </c>
      <c r="I6" s="25" t="s">
        <v>280</v>
      </c>
      <c r="J6" s="25">
        <v>5</v>
      </c>
      <c r="K6" s="25" t="s">
        <v>281</v>
      </c>
      <c r="L6" s="25"/>
      <c r="M6" s="25"/>
      <c r="N6" s="25"/>
      <c r="O6" s="25"/>
    </row>
    <row r="7" spans="1:15" ht="12.75">
      <c r="A7" s="185"/>
      <c r="B7" s="24" t="s">
        <v>277</v>
      </c>
      <c r="C7" s="24" t="s">
        <v>282</v>
      </c>
      <c r="D7" s="25">
        <v>5.3</v>
      </c>
      <c r="E7" s="25" t="s">
        <v>283</v>
      </c>
      <c r="F7" s="25"/>
      <c r="G7" s="25"/>
      <c r="H7" s="25">
        <v>651</v>
      </c>
      <c r="I7" s="25" t="s">
        <v>1241</v>
      </c>
      <c r="J7" s="25">
        <v>91.5</v>
      </c>
      <c r="K7" s="25" t="s">
        <v>284</v>
      </c>
      <c r="L7" s="25"/>
      <c r="M7" s="25"/>
      <c r="N7" s="25"/>
      <c r="O7" s="25"/>
    </row>
    <row r="8" spans="1:15" ht="12.75">
      <c r="A8" s="185"/>
      <c r="B8" s="24" t="s">
        <v>277</v>
      </c>
      <c r="C8" s="24" t="s">
        <v>285</v>
      </c>
      <c r="D8" s="25">
        <v>4.8</v>
      </c>
      <c r="E8" s="25" t="s">
        <v>286</v>
      </c>
      <c r="F8" s="25"/>
      <c r="G8" s="25"/>
      <c r="H8" s="25">
        <v>7.3</v>
      </c>
      <c r="I8" s="25" t="s">
        <v>287</v>
      </c>
      <c r="J8" s="25">
        <v>1.9</v>
      </c>
      <c r="K8" s="25" t="s">
        <v>288</v>
      </c>
      <c r="L8" s="25"/>
      <c r="M8" s="25"/>
      <c r="N8" s="25"/>
      <c r="O8" s="25"/>
    </row>
    <row r="9" spans="1:15" ht="12.75">
      <c r="A9" s="184" t="s">
        <v>20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</row>
    <row r="10" spans="1:15" ht="12.75">
      <c r="A10" s="24" t="s">
        <v>983</v>
      </c>
      <c r="B10" s="24" t="s">
        <v>277</v>
      </c>
      <c r="C10" s="24"/>
      <c r="D10" s="25"/>
      <c r="E10" s="25" t="s">
        <v>289</v>
      </c>
      <c r="F10" s="25">
        <v>0.05</v>
      </c>
      <c r="G10" s="25"/>
      <c r="H10" s="25"/>
      <c r="I10" s="25" t="s">
        <v>290</v>
      </c>
      <c r="J10" s="25"/>
      <c r="K10" s="25" t="s">
        <v>291</v>
      </c>
      <c r="L10" s="25"/>
      <c r="M10" s="25" t="s">
        <v>292</v>
      </c>
      <c r="N10" s="25"/>
      <c r="O10" s="25"/>
    </row>
    <row r="11" spans="1:15" ht="12.75">
      <c r="A11" s="184" t="s">
        <v>26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</row>
    <row r="12" spans="1:15" ht="12.75">
      <c r="A12" s="23" t="s">
        <v>960</v>
      </c>
      <c r="B12" s="24" t="s">
        <v>293</v>
      </c>
      <c r="C12" s="24" t="s">
        <v>294</v>
      </c>
      <c r="D12" s="25"/>
      <c r="E12" s="25"/>
      <c r="F12" s="25"/>
      <c r="G12" s="25"/>
      <c r="H12" s="25">
        <v>27</v>
      </c>
      <c r="I12" s="25"/>
      <c r="J12" s="25"/>
      <c r="K12" s="25"/>
      <c r="L12" s="25"/>
      <c r="M12" s="25"/>
      <c r="N12" s="25"/>
      <c r="O12" s="25"/>
    </row>
    <row r="13" spans="1:15" ht="12.75">
      <c r="A13" s="184" t="s">
        <v>34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</row>
    <row r="14" spans="1:15" ht="12.75">
      <c r="A14" s="185" t="s">
        <v>961</v>
      </c>
      <c r="B14" s="24" t="s">
        <v>277</v>
      </c>
      <c r="C14" s="24" t="s">
        <v>295</v>
      </c>
      <c r="D14" s="25"/>
      <c r="E14" s="25" t="s">
        <v>1058</v>
      </c>
      <c r="F14" s="25"/>
      <c r="G14" s="25"/>
      <c r="H14" s="25">
        <v>2.24</v>
      </c>
      <c r="I14" s="25" t="s">
        <v>296</v>
      </c>
      <c r="J14" s="25"/>
      <c r="K14" s="25"/>
      <c r="L14" s="25"/>
      <c r="M14" s="25"/>
      <c r="N14" s="25"/>
      <c r="O14" s="25"/>
    </row>
    <row r="15" spans="1:15" ht="12.75">
      <c r="A15" s="185"/>
      <c r="B15" s="24" t="s">
        <v>277</v>
      </c>
      <c r="C15" s="24" t="s">
        <v>297</v>
      </c>
      <c r="D15" s="25">
        <v>7.2</v>
      </c>
      <c r="E15" s="25" t="s">
        <v>298</v>
      </c>
      <c r="F15" s="25"/>
      <c r="G15" s="25"/>
      <c r="H15" s="25">
        <v>1.3</v>
      </c>
      <c r="I15" s="25" t="s">
        <v>299</v>
      </c>
      <c r="J15" s="25"/>
      <c r="K15" s="25"/>
      <c r="L15" s="25"/>
      <c r="M15" s="25"/>
      <c r="N15" s="25"/>
      <c r="O15" s="25"/>
    </row>
    <row r="16" spans="1:15" ht="12.75">
      <c r="A16" s="26" t="s">
        <v>1254</v>
      </c>
      <c r="B16" s="24" t="s">
        <v>277</v>
      </c>
      <c r="C16" s="24" t="s">
        <v>300</v>
      </c>
      <c r="D16" s="25"/>
      <c r="E16" s="25"/>
      <c r="F16" s="25"/>
      <c r="G16" s="25"/>
      <c r="H16" s="25">
        <v>27</v>
      </c>
      <c r="I16" s="25" t="s">
        <v>301</v>
      </c>
      <c r="J16" s="25">
        <v>97</v>
      </c>
      <c r="K16" s="25" t="s">
        <v>302</v>
      </c>
      <c r="L16" s="25">
        <v>66</v>
      </c>
      <c r="M16" s="25" t="s">
        <v>303</v>
      </c>
      <c r="N16" s="25"/>
      <c r="O16" s="25"/>
    </row>
    <row r="17" spans="1:15" ht="12.75">
      <c r="A17" s="163"/>
      <c r="B17" s="23" t="s">
        <v>277</v>
      </c>
      <c r="C17" s="23" t="s">
        <v>1057</v>
      </c>
      <c r="D17" s="27">
        <v>29.7</v>
      </c>
      <c r="E17" s="27" t="s">
        <v>993</v>
      </c>
      <c r="F17" s="25"/>
      <c r="G17" s="25"/>
      <c r="H17" s="27">
        <v>14</v>
      </c>
      <c r="I17" s="27" t="s">
        <v>1260</v>
      </c>
      <c r="J17" s="28">
        <v>45</v>
      </c>
      <c r="K17" s="25" t="s">
        <v>1261</v>
      </c>
      <c r="L17" s="25">
        <v>40</v>
      </c>
      <c r="M17" s="25" t="s">
        <v>1014</v>
      </c>
      <c r="N17" s="25"/>
      <c r="O17" s="25"/>
    </row>
    <row r="18" spans="1:15" ht="12.75">
      <c r="A18" s="184" t="s">
        <v>37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</row>
    <row r="19" spans="1:15" ht="12.75">
      <c r="A19" s="24" t="s">
        <v>966</v>
      </c>
      <c r="B19" s="24" t="s">
        <v>277</v>
      </c>
      <c r="C19" s="24"/>
      <c r="D19" s="25"/>
      <c r="E19" s="25" t="s">
        <v>304</v>
      </c>
      <c r="F19" s="25"/>
      <c r="G19" s="25" t="s">
        <v>305</v>
      </c>
      <c r="H19" s="25"/>
      <c r="I19" s="25" t="s">
        <v>306</v>
      </c>
      <c r="J19" s="25"/>
      <c r="K19" s="25"/>
      <c r="L19" s="25"/>
      <c r="M19" s="25"/>
      <c r="N19" s="25"/>
      <c r="O19" s="25"/>
    </row>
    <row r="20" spans="1:15" ht="12.75">
      <c r="A20" s="185" t="s">
        <v>984</v>
      </c>
      <c r="B20" s="24" t="s">
        <v>307</v>
      </c>
      <c r="C20" s="24" t="s">
        <v>308</v>
      </c>
      <c r="D20" s="25"/>
      <c r="E20" s="25"/>
      <c r="F20" s="25"/>
      <c r="G20" s="25"/>
      <c r="H20" s="25"/>
      <c r="I20" s="25"/>
      <c r="J20" s="25"/>
      <c r="K20" s="25"/>
      <c r="L20" s="25"/>
      <c r="M20" s="25" t="s">
        <v>309</v>
      </c>
      <c r="N20" s="25"/>
      <c r="O20" s="25" t="s">
        <v>310</v>
      </c>
    </row>
    <row r="21" spans="1:15" ht="12.75">
      <c r="A21" s="185"/>
      <c r="B21" s="24" t="s">
        <v>277</v>
      </c>
      <c r="C21" s="24"/>
      <c r="D21" s="25"/>
      <c r="E21" s="25" t="s">
        <v>311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2.75">
      <c r="A22" s="184" t="s">
        <v>102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</row>
    <row r="23" spans="1:15" ht="12.75">
      <c r="A23" s="186" t="s">
        <v>985</v>
      </c>
      <c r="B23" s="29" t="s">
        <v>277</v>
      </c>
      <c r="C23" s="29"/>
      <c r="D23" s="30"/>
      <c r="E23" s="30" t="s">
        <v>1243</v>
      </c>
      <c r="F23" s="30"/>
      <c r="G23" s="30"/>
      <c r="H23" s="30"/>
      <c r="I23" s="30" t="s">
        <v>1242</v>
      </c>
      <c r="J23" s="30"/>
      <c r="K23" s="30" t="s">
        <v>312</v>
      </c>
      <c r="L23" s="30"/>
      <c r="M23" s="30" t="s">
        <v>1244</v>
      </c>
      <c r="N23" s="30"/>
      <c r="O23" s="30" t="s">
        <v>1245</v>
      </c>
    </row>
    <row r="24" spans="1:15" ht="12.75">
      <c r="A24" s="185"/>
      <c r="B24" s="24" t="s">
        <v>277</v>
      </c>
      <c r="C24" s="24" t="s">
        <v>1059</v>
      </c>
      <c r="D24" s="25">
        <v>4.2</v>
      </c>
      <c r="E24" s="25"/>
      <c r="F24" s="25"/>
      <c r="G24" s="25"/>
      <c r="H24" s="25">
        <v>0.44</v>
      </c>
      <c r="I24" s="25"/>
      <c r="J24" s="25"/>
      <c r="K24" s="25"/>
      <c r="L24" s="25">
        <v>0.43</v>
      </c>
      <c r="M24" s="25"/>
      <c r="N24" s="25">
        <v>0.22</v>
      </c>
      <c r="O24" s="25"/>
    </row>
    <row r="25" spans="1:15" ht="12.75">
      <c r="A25" s="187"/>
      <c r="B25" s="31"/>
      <c r="C25" s="31"/>
      <c r="D25" s="32">
        <v>0.61</v>
      </c>
      <c r="E25" s="32"/>
      <c r="F25" s="32"/>
      <c r="G25" s="32"/>
      <c r="H25" s="32">
        <v>0.04</v>
      </c>
      <c r="I25" s="32"/>
      <c r="J25" s="32"/>
      <c r="K25" s="32"/>
      <c r="L25" s="32">
        <v>0.08</v>
      </c>
      <c r="M25" s="32"/>
      <c r="N25" s="32">
        <v>0.04</v>
      </c>
      <c r="O25" s="32"/>
    </row>
    <row r="26" spans="1:15" ht="12.75">
      <c r="A26" s="184" t="s">
        <v>118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1:15" ht="12.75">
      <c r="A27" s="24" t="s">
        <v>986</v>
      </c>
      <c r="B27" s="24" t="s">
        <v>277</v>
      </c>
      <c r="C27" s="24"/>
      <c r="D27" s="25"/>
      <c r="E27" s="25" t="s">
        <v>313</v>
      </c>
      <c r="F27" s="25"/>
      <c r="G27" s="25" t="s">
        <v>314</v>
      </c>
      <c r="H27" s="25"/>
      <c r="I27" s="25" t="s">
        <v>315</v>
      </c>
      <c r="J27" s="25"/>
      <c r="K27" s="25"/>
      <c r="L27" s="25"/>
      <c r="M27" s="25"/>
      <c r="N27" s="25"/>
      <c r="O27" s="25"/>
    </row>
    <row r="28" spans="1:15" ht="12.75">
      <c r="A28" s="185" t="s">
        <v>1149</v>
      </c>
      <c r="B28" s="24" t="s">
        <v>277</v>
      </c>
      <c r="C28" s="24"/>
      <c r="D28" s="25">
        <v>5</v>
      </c>
      <c r="E28" s="25" t="s">
        <v>316</v>
      </c>
      <c r="F28" s="25">
        <v>0.1</v>
      </c>
      <c r="G28" s="25" t="s">
        <v>1015</v>
      </c>
      <c r="H28" s="25">
        <v>5</v>
      </c>
      <c r="I28" s="25" t="s">
        <v>995</v>
      </c>
      <c r="J28" s="25">
        <v>3</v>
      </c>
      <c r="K28" s="25" t="s">
        <v>996</v>
      </c>
      <c r="L28" s="25">
        <v>1.5</v>
      </c>
      <c r="M28" s="25" t="s">
        <v>317</v>
      </c>
      <c r="N28" s="25">
        <v>0.5</v>
      </c>
      <c r="O28" s="25" t="s">
        <v>318</v>
      </c>
    </row>
    <row r="29" spans="1:15" ht="33.75">
      <c r="A29" s="185"/>
      <c r="B29" s="24" t="s">
        <v>1060</v>
      </c>
      <c r="C29" s="24" t="s">
        <v>319</v>
      </c>
      <c r="D29" s="25"/>
      <c r="E29" s="25" t="s">
        <v>320</v>
      </c>
      <c r="F29" s="25"/>
      <c r="G29" s="25"/>
      <c r="H29" s="25"/>
      <c r="I29" s="25" t="s">
        <v>1246</v>
      </c>
      <c r="J29" s="25"/>
      <c r="K29" s="25" t="s">
        <v>1247</v>
      </c>
      <c r="L29" s="25"/>
      <c r="M29" s="25" t="s">
        <v>321</v>
      </c>
      <c r="N29" s="25"/>
      <c r="O29" s="25" t="s">
        <v>322</v>
      </c>
    </row>
    <row r="30" spans="1:15" ht="22.5">
      <c r="A30" s="35" t="s">
        <v>1255</v>
      </c>
      <c r="B30" s="24" t="s">
        <v>277</v>
      </c>
      <c r="C30" s="24" t="s">
        <v>285</v>
      </c>
      <c r="D30" s="25"/>
      <c r="E30" s="25" t="s">
        <v>997</v>
      </c>
      <c r="F30" s="25"/>
      <c r="G30" s="25"/>
      <c r="H30" s="25"/>
      <c r="I30" s="25" t="s">
        <v>994</v>
      </c>
      <c r="J30" s="25"/>
      <c r="K30" s="25" t="s">
        <v>998</v>
      </c>
      <c r="L30" s="25"/>
      <c r="M30" s="25"/>
      <c r="N30" s="25"/>
      <c r="O30" s="25" t="s">
        <v>999</v>
      </c>
    </row>
    <row r="31" spans="1:15" ht="22.5">
      <c r="A31" s="23" t="s">
        <v>965</v>
      </c>
      <c r="B31" s="24" t="s">
        <v>277</v>
      </c>
      <c r="C31" s="24" t="s">
        <v>300</v>
      </c>
      <c r="D31" s="25"/>
      <c r="E31" s="25" t="s">
        <v>1016</v>
      </c>
      <c r="F31" s="25"/>
      <c r="G31" s="25"/>
      <c r="H31" s="25"/>
      <c r="I31" s="25" t="s">
        <v>1017</v>
      </c>
      <c r="J31" s="25"/>
      <c r="K31" s="25" t="s">
        <v>1007</v>
      </c>
      <c r="L31" s="25"/>
      <c r="M31" s="25"/>
      <c r="N31" s="25"/>
      <c r="O31" s="25" t="s">
        <v>1000</v>
      </c>
    </row>
    <row r="32" spans="1:15" ht="12.75">
      <c r="A32" s="23" t="s">
        <v>976</v>
      </c>
      <c r="B32" s="24"/>
      <c r="C32" s="24"/>
      <c r="D32" s="25"/>
      <c r="E32" s="25"/>
      <c r="F32" s="25"/>
      <c r="G32" s="25"/>
      <c r="H32" s="25">
        <v>27</v>
      </c>
      <c r="I32" s="25" t="s">
        <v>343</v>
      </c>
      <c r="J32" s="25"/>
      <c r="K32" s="25"/>
      <c r="L32" s="161">
        <v>18.5</v>
      </c>
      <c r="M32" s="25" t="s">
        <v>344</v>
      </c>
      <c r="N32" s="25"/>
      <c r="O32" s="25"/>
    </row>
    <row r="33" spans="1:15" ht="12.75">
      <c r="A33" s="185" t="s">
        <v>962</v>
      </c>
      <c r="B33" s="24" t="s">
        <v>277</v>
      </c>
      <c r="C33" s="24" t="s">
        <v>294</v>
      </c>
      <c r="D33" s="25">
        <v>4</v>
      </c>
      <c r="E33" s="25" t="s">
        <v>1005</v>
      </c>
      <c r="F33" s="25">
        <v>2.03</v>
      </c>
      <c r="G33" s="25" t="s">
        <v>1008</v>
      </c>
      <c r="H33" s="25">
        <v>1.75</v>
      </c>
      <c r="I33" s="25" t="s">
        <v>1006</v>
      </c>
      <c r="J33" s="25" t="s">
        <v>913</v>
      </c>
      <c r="K33" s="25"/>
      <c r="L33" s="25">
        <v>18.7</v>
      </c>
      <c r="M33" s="25" t="s">
        <v>1001</v>
      </c>
      <c r="N33" s="25">
        <v>3.63</v>
      </c>
      <c r="O33" s="25" t="s">
        <v>1009</v>
      </c>
    </row>
    <row r="34" spans="1:15" ht="12.75">
      <c r="A34" s="185"/>
      <c r="B34" s="24" t="s">
        <v>277</v>
      </c>
      <c r="C34" s="24" t="s">
        <v>297</v>
      </c>
      <c r="D34" s="25"/>
      <c r="E34" s="25"/>
      <c r="F34" s="25"/>
      <c r="G34" s="25"/>
      <c r="H34" s="25">
        <v>86.7</v>
      </c>
      <c r="I34" s="25" t="s">
        <v>345</v>
      </c>
      <c r="J34" s="25"/>
      <c r="K34" s="25"/>
      <c r="L34" s="25"/>
      <c r="M34" s="25"/>
      <c r="N34" s="25"/>
      <c r="O34" s="25"/>
    </row>
    <row r="35" spans="1:15" ht="12.75">
      <c r="A35" s="24" t="s">
        <v>987</v>
      </c>
      <c r="B35" s="24" t="s">
        <v>277</v>
      </c>
      <c r="C35" s="24"/>
      <c r="D35" s="25"/>
      <c r="E35" s="25" t="s">
        <v>1004</v>
      </c>
      <c r="F35" s="25"/>
      <c r="G35" s="25"/>
      <c r="H35" s="25"/>
      <c r="I35" s="25" t="s">
        <v>123</v>
      </c>
      <c r="J35" s="25"/>
      <c r="K35" s="25" t="s">
        <v>1010</v>
      </c>
      <c r="L35" s="25"/>
      <c r="M35" s="25"/>
      <c r="N35" s="25"/>
      <c r="O35" s="25"/>
    </row>
    <row r="36" spans="1:15" ht="12.75">
      <c r="A36" s="24" t="s">
        <v>977</v>
      </c>
      <c r="B36" s="24" t="s">
        <v>277</v>
      </c>
      <c r="C36" s="24"/>
      <c r="D36" s="25"/>
      <c r="E36" s="25"/>
      <c r="F36" s="25"/>
      <c r="G36" s="25"/>
      <c r="H36" s="25"/>
      <c r="I36" s="25" t="s">
        <v>323</v>
      </c>
      <c r="J36" s="25"/>
      <c r="K36" s="25"/>
      <c r="L36" s="25"/>
      <c r="M36" s="25" t="s">
        <v>324</v>
      </c>
      <c r="N36" s="25"/>
      <c r="O36" s="25"/>
    </row>
    <row r="37" spans="1:15" ht="12.75">
      <c r="A37" s="184" t="s">
        <v>147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</row>
    <row r="38" spans="1:15" ht="12.75">
      <c r="A38" s="33" t="s">
        <v>921</v>
      </c>
      <c r="B38" s="24" t="s">
        <v>277</v>
      </c>
      <c r="C38" s="24" t="s">
        <v>294</v>
      </c>
      <c r="D38" s="25">
        <v>45</v>
      </c>
      <c r="E38" s="25" t="s">
        <v>1011</v>
      </c>
      <c r="F38" s="25"/>
      <c r="G38" s="25"/>
      <c r="H38" s="25">
        <v>28</v>
      </c>
      <c r="I38" s="25" t="s">
        <v>1003</v>
      </c>
      <c r="J38" s="25"/>
      <c r="K38" s="25"/>
      <c r="L38" s="25"/>
      <c r="M38" s="25" t="s">
        <v>1002</v>
      </c>
      <c r="N38" s="25">
        <v>9</v>
      </c>
      <c r="O38" s="25" t="s">
        <v>1012</v>
      </c>
    </row>
    <row r="39" spans="1:15" ht="12.75">
      <c r="A39" s="23" t="s">
        <v>963</v>
      </c>
      <c r="B39" s="24" t="s">
        <v>277</v>
      </c>
      <c r="C39" s="24" t="s">
        <v>294</v>
      </c>
      <c r="D39" s="25">
        <v>100</v>
      </c>
      <c r="E39" s="25" t="s">
        <v>325</v>
      </c>
      <c r="F39" s="25"/>
      <c r="G39" s="25"/>
      <c r="H39" s="25">
        <v>43</v>
      </c>
      <c r="I39" s="25" t="s">
        <v>326</v>
      </c>
      <c r="J39" s="25"/>
      <c r="K39" s="25"/>
      <c r="L39" s="25"/>
      <c r="M39" s="25"/>
      <c r="N39" s="25"/>
      <c r="O39" s="25"/>
    </row>
    <row r="40" spans="1:15" ht="12.75">
      <c r="A40" s="24" t="s">
        <v>988</v>
      </c>
      <c r="B40" s="24" t="s">
        <v>277</v>
      </c>
      <c r="C40" s="24"/>
      <c r="D40" s="25">
        <v>7.3</v>
      </c>
      <c r="E40" s="25"/>
      <c r="F40" s="25">
        <v>0.06</v>
      </c>
      <c r="G40" s="25"/>
      <c r="H40" s="25"/>
      <c r="I40" s="25" t="s">
        <v>327</v>
      </c>
      <c r="J40" s="25"/>
      <c r="K40" s="25"/>
      <c r="L40" s="25">
        <v>1.6</v>
      </c>
      <c r="M40" s="25"/>
      <c r="N40" s="25">
        <v>0.5</v>
      </c>
      <c r="O40" s="25"/>
    </row>
    <row r="41" spans="1:15" ht="12.75">
      <c r="A41" s="185" t="s">
        <v>989</v>
      </c>
      <c r="B41" s="24" t="s">
        <v>277</v>
      </c>
      <c r="C41" s="24"/>
      <c r="D41" s="25"/>
      <c r="E41" s="25" t="s">
        <v>328</v>
      </c>
      <c r="F41" s="25"/>
      <c r="G41" s="25" t="s">
        <v>329</v>
      </c>
      <c r="H41" s="25"/>
      <c r="I41" s="25" t="s">
        <v>330</v>
      </c>
      <c r="J41" s="25"/>
      <c r="K41" s="25"/>
      <c r="L41" s="25"/>
      <c r="M41" s="25" t="s">
        <v>331</v>
      </c>
      <c r="N41" s="25"/>
      <c r="O41" s="25" t="s">
        <v>331</v>
      </c>
    </row>
    <row r="42" spans="1:15" ht="12.75">
      <c r="A42" s="185"/>
      <c r="B42" s="24" t="s">
        <v>332</v>
      </c>
      <c r="C42" s="24" t="s">
        <v>333</v>
      </c>
      <c r="D42" s="25"/>
      <c r="E42" s="25" t="s">
        <v>334</v>
      </c>
      <c r="F42" s="25"/>
      <c r="G42" s="25" t="s">
        <v>335</v>
      </c>
      <c r="H42" s="25"/>
      <c r="I42" s="25" t="s">
        <v>336</v>
      </c>
      <c r="J42" s="25"/>
      <c r="K42" s="25"/>
      <c r="L42" s="25"/>
      <c r="M42" s="25"/>
      <c r="N42" s="25"/>
      <c r="O42" s="25"/>
    </row>
    <row r="43" spans="1:15" ht="12.75">
      <c r="A43" s="23" t="s">
        <v>964</v>
      </c>
      <c r="B43" s="24" t="s">
        <v>337</v>
      </c>
      <c r="C43" s="24" t="s">
        <v>338</v>
      </c>
      <c r="D43" s="25"/>
      <c r="E43" s="25"/>
      <c r="F43" s="25"/>
      <c r="G43" s="25"/>
      <c r="H43" s="25">
        <v>7.4</v>
      </c>
      <c r="I43" s="25" t="s">
        <v>339</v>
      </c>
      <c r="J43" s="25">
        <v>12.6</v>
      </c>
      <c r="K43" s="25" t="s">
        <v>340</v>
      </c>
      <c r="L43" s="25">
        <v>26.9</v>
      </c>
      <c r="M43" s="25" t="s">
        <v>341</v>
      </c>
      <c r="N43" s="25">
        <v>2.72</v>
      </c>
      <c r="O43" s="25" t="s">
        <v>342</v>
      </c>
    </row>
    <row r="44" spans="1:15" ht="12.75">
      <c r="A44" s="184" t="s">
        <v>171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</row>
    <row r="45" spans="1:15" ht="22.5">
      <c r="A45" s="34" t="s">
        <v>1150</v>
      </c>
      <c r="B45" s="49" t="s">
        <v>914</v>
      </c>
      <c r="C45" s="50" t="s">
        <v>1061</v>
      </c>
      <c r="D45" s="51"/>
      <c r="E45" s="53" t="s">
        <v>1013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</row>
  </sheetData>
  <mergeCells count="25">
    <mergeCell ref="N3:O3"/>
    <mergeCell ref="A5:O5"/>
    <mergeCell ref="A3:A4"/>
    <mergeCell ref="B3:B4"/>
    <mergeCell ref="C3:C4"/>
    <mergeCell ref="D3:E3"/>
    <mergeCell ref="F3:G3"/>
    <mergeCell ref="H3:I3"/>
    <mergeCell ref="J3:K3"/>
    <mergeCell ref="L3:M3"/>
    <mergeCell ref="A20:A21"/>
    <mergeCell ref="A22:O22"/>
    <mergeCell ref="A28:A29"/>
    <mergeCell ref="A6:A8"/>
    <mergeCell ref="A9:O9"/>
    <mergeCell ref="A11:O11"/>
    <mergeCell ref="A13:O13"/>
    <mergeCell ref="A14:A15"/>
    <mergeCell ref="A18:O18"/>
    <mergeCell ref="A37:O37"/>
    <mergeCell ref="A41:A42"/>
    <mergeCell ref="A44:O44"/>
    <mergeCell ref="A23:A25"/>
    <mergeCell ref="A26:O26"/>
    <mergeCell ref="A33:A34"/>
  </mergeCells>
  <printOptions horizontalCentered="1"/>
  <pageMargins left="0.75" right="0.75" top="1" bottom="1" header="0.492125985" footer="0.492125985"/>
  <pageSetup fitToHeight="0" horizontalDpi="300" verticalDpi="300" orientation="landscape" paperSize="9" r:id="rId1"/>
  <headerFooter alignWithMargins="0">
    <oddHeader>&amp;C&amp;8ANNEX B: EXPOSURES OF THE PUBLIC AND WORKERS FROM VARIOUS SOURCES OF RADIATION</oddHeader>
    <oddFooter>&amp;L&amp;8Table &amp;A&amp;C&amp;8Page &amp;P of &amp;N&amp;R&amp;8UNSCEAR 2008 Report</oddFooter>
  </headerFooter>
  <rowBreaks count="3" manualBreakCount="3">
    <brk id="25" max="255" man="1"/>
    <brk id="53" max="255" man="1"/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2"/>
  <sheetViews>
    <sheetView showGridLines="0"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00390625" style="0" customWidth="1"/>
    <col min="2" max="2" width="21.8515625" style="0" customWidth="1"/>
    <col min="3" max="5" width="9.8515625" style="0" customWidth="1"/>
  </cols>
  <sheetData>
    <row r="1" spans="1:5" ht="12.75">
      <c r="A1" s="36" t="s">
        <v>1151</v>
      </c>
      <c r="B1" s="11"/>
      <c r="C1" s="11"/>
      <c r="D1" s="11"/>
      <c r="E1" s="11"/>
    </row>
    <row r="2" spans="3:5" ht="12.75">
      <c r="C2" s="3"/>
      <c r="D2" s="3"/>
      <c r="E2" s="3"/>
    </row>
    <row r="3" spans="1:5" ht="12.75">
      <c r="A3" s="193" t="s">
        <v>274</v>
      </c>
      <c r="B3" s="193" t="s">
        <v>346</v>
      </c>
      <c r="C3" s="191" t="s">
        <v>347</v>
      </c>
      <c r="D3" s="191" t="s">
        <v>1062</v>
      </c>
      <c r="E3" s="191" t="s">
        <v>348</v>
      </c>
    </row>
    <row r="4" spans="1:5" ht="12.75">
      <c r="A4" s="194"/>
      <c r="B4" s="194"/>
      <c r="C4" s="192"/>
      <c r="D4" s="192"/>
      <c r="E4" s="192"/>
    </row>
    <row r="5" spans="1:5" ht="12.75">
      <c r="A5" s="37" t="s">
        <v>35</v>
      </c>
      <c r="B5" s="37" t="s">
        <v>349</v>
      </c>
      <c r="C5" s="38" t="s">
        <v>916</v>
      </c>
      <c r="D5" s="38">
        <v>1974</v>
      </c>
      <c r="E5" s="38">
        <v>335</v>
      </c>
    </row>
    <row r="6" spans="1:5" ht="12.75">
      <c r="A6" s="39" t="s">
        <v>35</v>
      </c>
      <c r="B6" s="39" t="s">
        <v>350</v>
      </c>
      <c r="C6" s="40" t="s">
        <v>916</v>
      </c>
      <c r="D6" s="40">
        <v>1984</v>
      </c>
      <c r="E6" s="40">
        <v>600</v>
      </c>
    </row>
    <row r="7" spans="1:5" ht="12.75">
      <c r="A7" s="39" t="s">
        <v>79</v>
      </c>
      <c r="B7" s="39" t="s">
        <v>351</v>
      </c>
      <c r="C7" s="40" t="s">
        <v>352</v>
      </c>
      <c r="D7" s="40">
        <v>1980</v>
      </c>
      <c r="E7" s="40">
        <v>376</v>
      </c>
    </row>
    <row r="8" spans="1:5" ht="12.75">
      <c r="A8" s="39" t="s">
        <v>119</v>
      </c>
      <c r="B8" s="39" t="s">
        <v>353</v>
      </c>
      <c r="C8" s="40" t="s">
        <v>354</v>
      </c>
      <c r="D8" s="40">
        <v>1974</v>
      </c>
      <c r="E8" s="40">
        <v>392</v>
      </c>
    </row>
    <row r="9" spans="1:5" ht="12.75">
      <c r="A9" s="39" t="s">
        <v>119</v>
      </c>
      <c r="B9" s="39" t="s">
        <v>355</v>
      </c>
      <c r="C9" s="40" t="s">
        <v>354</v>
      </c>
      <c r="D9" s="40">
        <v>1974</v>
      </c>
      <c r="E9" s="40">
        <v>433</v>
      </c>
    </row>
    <row r="10" spans="1:5" ht="12.75">
      <c r="A10" s="39" t="s">
        <v>119</v>
      </c>
      <c r="B10" s="39" t="s">
        <v>356</v>
      </c>
      <c r="C10" s="40" t="s">
        <v>354</v>
      </c>
      <c r="D10" s="40">
        <v>1975</v>
      </c>
      <c r="E10" s="40">
        <v>1006</v>
      </c>
    </row>
    <row r="11" spans="1:5" ht="12.75">
      <c r="A11" s="39" t="s">
        <v>119</v>
      </c>
      <c r="B11" s="39" t="s">
        <v>357</v>
      </c>
      <c r="C11" s="40" t="s">
        <v>354</v>
      </c>
      <c r="D11" s="40">
        <v>1985</v>
      </c>
      <c r="E11" s="40">
        <v>985</v>
      </c>
    </row>
    <row r="12" spans="1:5" ht="12.75">
      <c r="A12" s="39" t="s">
        <v>119</v>
      </c>
      <c r="B12" s="39" t="s">
        <v>358</v>
      </c>
      <c r="C12" s="40" t="s">
        <v>354</v>
      </c>
      <c r="D12" s="40">
        <v>1975</v>
      </c>
      <c r="E12" s="40">
        <v>962</v>
      </c>
    </row>
    <row r="13" spans="1:5" ht="12.75">
      <c r="A13" s="39" t="s">
        <v>119</v>
      </c>
      <c r="B13" s="39" t="s">
        <v>359</v>
      </c>
      <c r="C13" s="40" t="s">
        <v>354</v>
      </c>
      <c r="D13" s="40">
        <v>1982</v>
      </c>
      <c r="E13" s="40">
        <v>1008</v>
      </c>
    </row>
    <row r="14" spans="1:5" ht="12.75">
      <c r="A14" s="39" t="s">
        <v>119</v>
      </c>
      <c r="B14" s="39" t="s">
        <v>360</v>
      </c>
      <c r="C14" s="40" t="s">
        <v>354</v>
      </c>
      <c r="D14" s="40">
        <v>1985</v>
      </c>
      <c r="E14" s="40">
        <v>1015</v>
      </c>
    </row>
    <row r="15" spans="1:5" ht="12.75">
      <c r="A15" s="39" t="s">
        <v>361</v>
      </c>
      <c r="B15" s="39" t="s">
        <v>362</v>
      </c>
      <c r="C15" s="40" t="s">
        <v>354</v>
      </c>
      <c r="D15" s="40">
        <v>1985</v>
      </c>
      <c r="E15" s="40">
        <v>626</v>
      </c>
    </row>
    <row r="16" spans="1:5" ht="12.75">
      <c r="A16" s="39" t="s">
        <v>361</v>
      </c>
      <c r="B16" s="39" t="s">
        <v>363</v>
      </c>
      <c r="C16" s="40" t="s">
        <v>354</v>
      </c>
      <c r="D16" s="40">
        <v>2001</v>
      </c>
      <c r="E16" s="40">
        <v>1275</v>
      </c>
    </row>
    <row r="17" spans="1:5" ht="12.75">
      <c r="A17" s="39" t="s">
        <v>364</v>
      </c>
      <c r="B17" s="39" t="s">
        <v>365</v>
      </c>
      <c r="C17" s="40" t="s">
        <v>352</v>
      </c>
      <c r="D17" s="40">
        <v>1974</v>
      </c>
      <c r="E17" s="40">
        <v>408</v>
      </c>
    </row>
    <row r="18" spans="1:5" ht="12.75">
      <c r="A18" s="39" t="s">
        <v>364</v>
      </c>
      <c r="B18" s="39" t="s">
        <v>366</v>
      </c>
      <c r="C18" s="40" t="s">
        <v>352</v>
      </c>
      <c r="D18" s="40">
        <v>1975</v>
      </c>
      <c r="E18" s="40">
        <v>408</v>
      </c>
    </row>
    <row r="19" spans="1:5" ht="12.75">
      <c r="A19" s="39" t="s">
        <v>364</v>
      </c>
      <c r="B19" s="39" t="s">
        <v>367</v>
      </c>
      <c r="C19" s="40" t="s">
        <v>352</v>
      </c>
      <c r="D19" s="40">
        <v>1980</v>
      </c>
      <c r="E19" s="40">
        <v>408</v>
      </c>
    </row>
    <row r="20" spans="1:5" ht="12.75">
      <c r="A20" s="39" t="s">
        <v>364</v>
      </c>
      <c r="B20" s="39" t="s">
        <v>368</v>
      </c>
      <c r="C20" s="40" t="s">
        <v>352</v>
      </c>
      <c r="D20" s="40">
        <v>1982</v>
      </c>
      <c r="E20" s="40">
        <v>408</v>
      </c>
    </row>
    <row r="21" spans="1:5" ht="12.75">
      <c r="A21" s="39" t="s">
        <v>364</v>
      </c>
      <c r="B21" s="39" t="s">
        <v>369</v>
      </c>
      <c r="C21" s="40" t="s">
        <v>352</v>
      </c>
      <c r="D21" s="40">
        <v>1987</v>
      </c>
      <c r="E21" s="40">
        <v>953</v>
      </c>
    </row>
    <row r="22" spans="1:5" ht="12.75">
      <c r="A22" s="39" t="s">
        <v>364</v>
      </c>
      <c r="B22" s="39" t="s">
        <v>370</v>
      </c>
      <c r="C22" s="40" t="s">
        <v>352</v>
      </c>
      <c r="D22" s="40">
        <v>1991</v>
      </c>
      <c r="E22" s="40">
        <v>953</v>
      </c>
    </row>
    <row r="23" spans="1:5" ht="12.75">
      <c r="A23" s="39" t="s">
        <v>371</v>
      </c>
      <c r="B23" s="39" t="s">
        <v>1197</v>
      </c>
      <c r="C23" s="40" t="s">
        <v>916</v>
      </c>
      <c r="D23" s="40">
        <v>1977</v>
      </c>
      <c r="E23" s="40">
        <v>750</v>
      </c>
    </row>
    <row r="24" spans="1:5" ht="12.75">
      <c r="A24" s="39" t="s">
        <v>371</v>
      </c>
      <c r="B24" s="41" t="s">
        <v>1196</v>
      </c>
      <c r="C24" s="40" t="s">
        <v>916</v>
      </c>
      <c r="D24" s="40">
        <v>1978</v>
      </c>
      <c r="E24" s="40">
        <v>750</v>
      </c>
    </row>
    <row r="25" spans="1:5" ht="12.75">
      <c r="A25" s="39" t="s">
        <v>371</v>
      </c>
      <c r="B25" s="39" t="s">
        <v>922</v>
      </c>
      <c r="C25" s="40" t="s">
        <v>916</v>
      </c>
      <c r="D25" s="40">
        <v>1984</v>
      </c>
      <c r="E25" s="40">
        <v>790</v>
      </c>
    </row>
    <row r="26" spans="1:5" ht="12.75">
      <c r="A26" s="39" t="s">
        <v>371</v>
      </c>
      <c r="B26" s="39" t="s">
        <v>923</v>
      </c>
      <c r="C26" s="40" t="s">
        <v>916</v>
      </c>
      <c r="D26" s="40">
        <v>1984</v>
      </c>
      <c r="E26" s="40">
        <v>841</v>
      </c>
    </row>
    <row r="27" spans="1:5" ht="12.75">
      <c r="A27" s="39" t="s">
        <v>371</v>
      </c>
      <c r="B27" s="39" t="s">
        <v>924</v>
      </c>
      <c r="C27" s="40" t="s">
        <v>916</v>
      </c>
      <c r="D27" s="40">
        <v>1987</v>
      </c>
      <c r="E27" s="40">
        <v>790</v>
      </c>
    </row>
    <row r="28" spans="1:5" ht="12.75">
      <c r="A28" s="39" t="s">
        <v>371</v>
      </c>
      <c r="B28" s="39" t="s">
        <v>925</v>
      </c>
      <c r="C28" s="40" t="s">
        <v>916</v>
      </c>
      <c r="D28" s="40">
        <v>1987</v>
      </c>
      <c r="E28" s="40">
        <v>790</v>
      </c>
    </row>
    <row r="29" spans="1:5" ht="12.75">
      <c r="A29" s="39" t="s">
        <v>371</v>
      </c>
      <c r="B29" s="39" t="s">
        <v>372</v>
      </c>
      <c r="C29" s="40" t="s">
        <v>916</v>
      </c>
      <c r="D29" s="40">
        <v>1990</v>
      </c>
      <c r="E29" s="40">
        <v>881</v>
      </c>
    </row>
    <row r="30" spans="1:5" ht="12.75">
      <c r="A30" s="39" t="s">
        <v>371</v>
      </c>
      <c r="B30" s="39" t="s">
        <v>373</v>
      </c>
      <c r="C30" s="40" t="s">
        <v>916</v>
      </c>
      <c r="D30" s="40">
        <v>1989</v>
      </c>
      <c r="E30" s="40">
        <v>881</v>
      </c>
    </row>
    <row r="31" spans="1:5" ht="12.75">
      <c r="A31" s="39" t="s">
        <v>371</v>
      </c>
      <c r="B31" s="39" t="s">
        <v>374</v>
      </c>
      <c r="C31" s="40" t="s">
        <v>916</v>
      </c>
      <c r="D31" s="40">
        <v>1992</v>
      </c>
      <c r="E31" s="40">
        <v>881</v>
      </c>
    </row>
    <row r="32" spans="1:5" ht="12.75">
      <c r="A32" s="39" t="s">
        <v>371</v>
      </c>
      <c r="B32" s="39" t="s">
        <v>375</v>
      </c>
      <c r="C32" s="40" t="s">
        <v>916</v>
      </c>
      <c r="D32" s="40">
        <v>1993</v>
      </c>
      <c r="E32" s="40">
        <v>881</v>
      </c>
    </row>
    <row r="33" spans="1:5" ht="12.75">
      <c r="A33" s="39" t="s">
        <v>371</v>
      </c>
      <c r="B33" s="39" t="s">
        <v>376</v>
      </c>
      <c r="C33" s="40" t="s">
        <v>916</v>
      </c>
      <c r="D33" s="40">
        <v>1982</v>
      </c>
      <c r="E33" s="40">
        <v>635</v>
      </c>
    </row>
    <row r="34" spans="1:5" ht="12.75">
      <c r="A34" s="39" t="s">
        <v>371</v>
      </c>
      <c r="B34" s="39" t="s">
        <v>926</v>
      </c>
      <c r="C34" s="40" t="s">
        <v>916</v>
      </c>
      <c r="D34" s="40">
        <v>1973</v>
      </c>
      <c r="E34" s="40">
        <v>515</v>
      </c>
    </row>
    <row r="35" spans="1:5" ht="12.75">
      <c r="A35" s="41" t="s">
        <v>371</v>
      </c>
      <c r="B35" s="41" t="s">
        <v>934</v>
      </c>
      <c r="C35" s="40" t="s">
        <v>916</v>
      </c>
      <c r="D35" s="40">
        <v>1982</v>
      </c>
      <c r="E35" s="40">
        <v>516</v>
      </c>
    </row>
    <row r="36" spans="1:5" ht="12.75">
      <c r="A36" s="41" t="s">
        <v>371</v>
      </c>
      <c r="B36" s="41" t="s">
        <v>935</v>
      </c>
      <c r="C36" s="40" t="s">
        <v>916</v>
      </c>
      <c r="D36" s="40">
        <v>1983</v>
      </c>
      <c r="E36" s="40">
        <v>516</v>
      </c>
    </row>
    <row r="37" spans="1:5" ht="12.75">
      <c r="A37" s="41" t="s">
        <v>371</v>
      </c>
      <c r="B37" s="41" t="s">
        <v>932</v>
      </c>
      <c r="C37" s="40" t="s">
        <v>916</v>
      </c>
      <c r="D37" s="40">
        <v>1984</v>
      </c>
      <c r="E37" s="40">
        <v>516</v>
      </c>
    </row>
    <row r="38" spans="1:5" ht="12.75">
      <c r="A38" s="41" t="s">
        <v>371</v>
      </c>
      <c r="B38" s="41" t="s">
        <v>933</v>
      </c>
      <c r="C38" s="40" t="s">
        <v>916</v>
      </c>
      <c r="D38" s="40">
        <v>1985</v>
      </c>
      <c r="E38" s="40">
        <v>516</v>
      </c>
    </row>
    <row r="39" spans="1:5" ht="12.75">
      <c r="A39" s="39" t="s">
        <v>371</v>
      </c>
      <c r="B39" s="39" t="s">
        <v>377</v>
      </c>
      <c r="C39" s="40" t="s">
        <v>916</v>
      </c>
      <c r="D39" s="40">
        <v>1982</v>
      </c>
      <c r="E39" s="40">
        <v>635</v>
      </c>
    </row>
    <row r="40" spans="1:5" ht="12.75">
      <c r="A40" s="39" t="s">
        <v>197</v>
      </c>
      <c r="B40" s="39" t="s">
        <v>1063</v>
      </c>
      <c r="C40" s="40" t="s">
        <v>916</v>
      </c>
      <c r="D40" s="40">
        <v>2002</v>
      </c>
      <c r="E40" s="40">
        <v>650</v>
      </c>
    </row>
    <row r="41" spans="1:5" ht="12.75">
      <c r="A41" s="39" t="s">
        <v>197</v>
      </c>
      <c r="B41" s="39" t="s">
        <v>378</v>
      </c>
      <c r="C41" s="40" t="s">
        <v>354</v>
      </c>
      <c r="D41" s="40">
        <v>1993</v>
      </c>
      <c r="E41" s="40">
        <v>944</v>
      </c>
    </row>
    <row r="42" spans="1:5" ht="12.75">
      <c r="A42" s="39" t="s">
        <v>197</v>
      </c>
      <c r="B42" s="39" t="s">
        <v>379</v>
      </c>
      <c r="C42" s="40" t="s">
        <v>354</v>
      </c>
      <c r="D42" s="40">
        <v>1994</v>
      </c>
      <c r="E42" s="40">
        <v>944</v>
      </c>
    </row>
    <row r="43" spans="1:5" ht="12.75">
      <c r="A43" s="39" t="s">
        <v>197</v>
      </c>
      <c r="B43" s="39" t="s">
        <v>1064</v>
      </c>
      <c r="C43" s="40" t="s">
        <v>354</v>
      </c>
      <c r="D43" s="40">
        <v>2002</v>
      </c>
      <c r="E43" s="40">
        <v>938</v>
      </c>
    </row>
    <row r="44" spans="1:5" ht="12.75">
      <c r="A44" s="39" t="s">
        <v>197</v>
      </c>
      <c r="B44" s="39" t="s">
        <v>1065</v>
      </c>
      <c r="C44" s="40" t="s">
        <v>354</v>
      </c>
      <c r="D44" s="40">
        <v>2002</v>
      </c>
      <c r="E44" s="40">
        <v>938</v>
      </c>
    </row>
    <row r="45" spans="1:5" ht="12.75">
      <c r="A45" s="39" t="s">
        <v>197</v>
      </c>
      <c r="B45" s="39" t="s">
        <v>1066</v>
      </c>
      <c r="C45" s="40" t="s">
        <v>354</v>
      </c>
      <c r="D45" s="40">
        <v>1991</v>
      </c>
      <c r="E45" s="40">
        <v>288</v>
      </c>
    </row>
    <row r="46" spans="1:5" ht="12.75">
      <c r="A46" s="39" t="s">
        <v>197</v>
      </c>
      <c r="B46" s="39" t="s">
        <v>1068</v>
      </c>
      <c r="C46" s="40" t="s">
        <v>354</v>
      </c>
      <c r="D46" s="40">
        <v>2002</v>
      </c>
      <c r="E46" s="40">
        <v>610</v>
      </c>
    </row>
    <row r="47" spans="1:5" ht="12.75">
      <c r="A47" s="39" t="s">
        <v>197</v>
      </c>
      <c r="B47" s="39" t="s">
        <v>1067</v>
      </c>
      <c r="C47" s="40" t="s">
        <v>354</v>
      </c>
      <c r="D47" s="40">
        <v>2004</v>
      </c>
      <c r="E47" s="40">
        <v>610</v>
      </c>
    </row>
    <row r="48" spans="1:5" ht="12.75">
      <c r="A48" s="39" t="s">
        <v>1118</v>
      </c>
      <c r="B48" s="39" t="s">
        <v>1069</v>
      </c>
      <c r="C48" s="40" t="s">
        <v>381</v>
      </c>
      <c r="D48" s="40"/>
      <c r="E48" s="40"/>
    </row>
    <row r="49" spans="1:5" ht="12.75">
      <c r="A49" s="39" t="s">
        <v>1118</v>
      </c>
      <c r="B49" s="39" t="s">
        <v>1070</v>
      </c>
      <c r="C49" s="40" t="s">
        <v>381</v>
      </c>
      <c r="D49" s="40"/>
      <c r="E49" s="40"/>
    </row>
    <row r="50" spans="1:5" ht="12.75">
      <c r="A50" s="39" t="s">
        <v>1118</v>
      </c>
      <c r="B50" s="39" t="s">
        <v>1071</v>
      </c>
      <c r="C50" s="40" t="s">
        <v>381</v>
      </c>
      <c r="D50" s="40"/>
      <c r="E50" s="40"/>
    </row>
    <row r="51" spans="1:5" ht="12.75">
      <c r="A51" s="39" t="s">
        <v>1118</v>
      </c>
      <c r="B51" s="39" t="s">
        <v>1072</v>
      </c>
      <c r="C51" s="40" t="s">
        <v>381</v>
      </c>
      <c r="D51" s="40"/>
      <c r="E51" s="40"/>
    </row>
    <row r="52" spans="1:5" ht="12.75">
      <c r="A52" s="39" t="s">
        <v>1118</v>
      </c>
      <c r="B52" s="39" t="s">
        <v>1073</v>
      </c>
      <c r="C52" s="40" t="s">
        <v>354</v>
      </c>
      <c r="D52" s="40">
        <v>1984</v>
      </c>
      <c r="E52" s="40"/>
    </row>
    <row r="53" spans="1:5" ht="12.75">
      <c r="A53" s="39" t="s">
        <v>1118</v>
      </c>
      <c r="B53" s="39" t="s">
        <v>1074</v>
      </c>
      <c r="C53" s="40" t="s">
        <v>354</v>
      </c>
      <c r="D53" s="40">
        <v>1985</v>
      </c>
      <c r="E53" s="40"/>
    </row>
    <row r="54" spans="1:5" ht="12.75">
      <c r="A54" s="39" t="s">
        <v>152</v>
      </c>
      <c r="B54" s="39" t="s">
        <v>383</v>
      </c>
      <c r="C54" s="40" t="s">
        <v>352</v>
      </c>
      <c r="D54" s="40">
        <v>1985</v>
      </c>
      <c r="E54" s="40">
        <v>412</v>
      </c>
    </row>
    <row r="55" spans="1:5" ht="12.75">
      <c r="A55" s="39" t="s">
        <v>152</v>
      </c>
      <c r="B55" s="39" t="s">
        <v>384</v>
      </c>
      <c r="C55" s="40" t="s">
        <v>352</v>
      </c>
      <c r="D55" s="40">
        <v>1985</v>
      </c>
      <c r="E55" s="40">
        <v>412</v>
      </c>
    </row>
    <row r="56" spans="1:5" ht="12.75">
      <c r="A56" s="39" t="s">
        <v>152</v>
      </c>
      <c r="B56" s="39" t="s">
        <v>385</v>
      </c>
      <c r="C56" s="40" t="s">
        <v>352</v>
      </c>
      <c r="D56" s="40">
        <v>1987</v>
      </c>
      <c r="E56" s="40">
        <v>412</v>
      </c>
    </row>
    <row r="57" spans="1:5" ht="12.75">
      <c r="A57" s="39" t="s">
        <v>152</v>
      </c>
      <c r="B57" s="39" t="s">
        <v>386</v>
      </c>
      <c r="C57" s="40" t="s">
        <v>352</v>
      </c>
      <c r="D57" s="40">
        <v>1987</v>
      </c>
      <c r="E57" s="40">
        <v>412</v>
      </c>
    </row>
    <row r="58" spans="1:5" ht="12.75">
      <c r="A58" s="39" t="s">
        <v>152</v>
      </c>
      <c r="B58" s="39" t="s">
        <v>387</v>
      </c>
      <c r="C58" s="40" t="s">
        <v>352</v>
      </c>
      <c r="D58" s="40">
        <v>2000</v>
      </c>
      <c r="E58" s="40">
        <v>950</v>
      </c>
    </row>
    <row r="59" spans="1:5" ht="12.75">
      <c r="A59" s="39" t="s">
        <v>152</v>
      </c>
      <c r="B59" s="39" t="s">
        <v>388</v>
      </c>
      <c r="C59" s="40" t="s">
        <v>352</v>
      </c>
      <c r="D59" s="40">
        <v>2002</v>
      </c>
      <c r="E59" s="40">
        <v>950</v>
      </c>
    </row>
    <row r="60" spans="1:5" ht="12.75">
      <c r="A60" s="39" t="s">
        <v>109</v>
      </c>
      <c r="B60" s="39" t="s">
        <v>389</v>
      </c>
      <c r="C60" s="40" t="s">
        <v>381</v>
      </c>
      <c r="D60" s="40">
        <v>1978</v>
      </c>
      <c r="E60" s="40">
        <v>840</v>
      </c>
    </row>
    <row r="61" spans="1:5" ht="12.75">
      <c r="A61" s="39" t="s">
        <v>109</v>
      </c>
      <c r="B61" s="39" t="s">
        <v>390</v>
      </c>
      <c r="C61" s="40" t="s">
        <v>381</v>
      </c>
      <c r="D61" s="40">
        <v>1979</v>
      </c>
      <c r="E61" s="40">
        <v>840</v>
      </c>
    </row>
    <row r="62" spans="1:5" ht="12.75">
      <c r="A62" s="39" t="s">
        <v>109</v>
      </c>
      <c r="B62" s="39" t="s">
        <v>391</v>
      </c>
      <c r="C62" s="40" t="s">
        <v>352</v>
      </c>
      <c r="D62" s="40">
        <v>1977</v>
      </c>
      <c r="E62" s="40">
        <v>488</v>
      </c>
    </row>
    <row r="63" spans="1:5" ht="12.75">
      <c r="A63" s="39" t="s">
        <v>109</v>
      </c>
      <c r="B63" s="39" t="s">
        <v>392</v>
      </c>
      <c r="C63" s="40" t="s">
        <v>352</v>
      </c>
      <c r="D63" s="40">
        <v>1980</v>
      </c>
      <c r="E63" s="40">
        <v>488</v>
      </c>
    </row>
    <row r="64" spans="1:5" ht="12.75">
      <c r="A64" s="39" t="s">
        <v>393</v>
      </c>
      <c r="B64" s="39" t="s">
        <v>394</v>
      </c>
      <c r="C64" s="40" t="s">
        <v>354</v>
      </c>
      <c r="D64" s="40">
        <v>1987</v>
      </c>
      <c r="E64" s="40">
        <v>1310</v>
      </c>
    </row>
    <row r="65" spans="1:5" ht="12.75">
      <c r="A65" s="39" t="s">
        <v>393</v>
      </c>
      <c r="B65" s="39" t="s">
        <v>395</v>
      </c>
      <c r="C65" s="40" t="s">
        <v>354</v>
      </c>
      <c r="D65" s="40">
        <v>1988</v>
      </c>
      <c r="E65" s="40">
        <v>1310</v>
      </c>
    </row>
    <row r="66" spans="1:5" ht="12.75">
      <c r="A66" s="39" t="s">
        <v>393</v>
      </c>
      <c r="B66" s="39" t="s">
        <v>396</v>
      </c>
      <c r="C66" s="40" t="s">
        <v>354</v>
      </c>
      <c r="D66" s="40">
        <v>1981</v>
      </c>
      <c r="E66" s="40">
        <v>910</v>
      </c>
    </row>
    <row r="67" spans="1:5" ht="12.75">
      <c r="A67" s="39" t="s">
        <v>393</v>
      </c>
      <c r="B67" s="39" t="s">
        <v>397</v>
      </c>
      <c r="C67" s="40" t="s">
        <v>354</v>
      </c>
      <c r="D67" s="40">
        <v>1981</v>
      </c>
      <c r="E67" s="40">
        <v>910</v>
      </c>
    </row>
    <row r="68" spans="1:5" ht="12.75">
      <c r="A68" s="39" t="s">
        <v>393</v>
      </c>
      <c r="B68" s="39" t="s">
        <v>398</v>
      </c>
      <c r="C68" s="40" t="s">
        <v>354</v>
      </c>
      <c r="D68" s="40">
        <v>1983</v>
      </c>
      <c r="E68" s="40">
        <v>910</v>
      </c>
    </row>
    <row r="69" spans="1:5" ht="12.75">
      <c r="A69" s="39" t="s">
        <v>393</v>
      </c>
      <c r="B69" s="39" t="s">
        <v>399</v>
      </c>
      <c r="C69" s="40" t="s">
        <v>354</v>
      </c>
      <c r="D69" s="40">
        <v>1983</v>
      </c>
      <c r="E69" s="40">
        <v>910</v>
      </c>
    </row>
    <row r="70" spans="1:5" ht="12.75">
      <c r="A70" s="39" t="s">
        <v>393</v>
      </c>
      <c r="B70" s="39" t="s">
        <v>400</v>
      </c>
      <c r="C70" s="40" t="s">
        <v>354</v>
      </c>
      <c r="D70" s="40">
        <v>1978</v>
      </c>
      <c r="E70" s="40">
        <v>910</v>
      </c>
    </row>
    <row r="71" spans="1:5" ht="12.75">
      <c r="A71" s="39" t="s">
        <v>393</v>
      </c>
      <c r="B71" s="39" t="s">
        <v>401</v>
      </c>
      <c r="C71" s="40" t="s">
        <v>354</v>
      </c>
      <c r="D71" s="40">
        <v>1978</v>
      </c>
      <c r="E71" s="40">
        <v>910</v>
      </c>
    </row>
    <row r="72" spans="1:5" ht="12.75">
      <c r="A72" s="39" t="s">
        <v>393</v>
      </c>
      <c r="B72" s="39" t="s">
        <v>402</v>
      </c>
      <c r="C72" s="40" t="s">
        <v>354</v>
      </c>
      <c r="D72" s="40">
        <v>1979</v>
      </c>
      <c r="E72" s="40">
        <v>880</v>
      </c>
    </row>
    <row r="73" spans="1:5" ht="12.75">
      <c r="A73" s="39" t="s">
        <v>393</v>
      </c>
      <c r="B73" s="39" t="s">
        <v>403</v>
      </c>
      <c r="C73" s="40" t="s">
        <v>354</v>
      </c>
      <c r="D73" s="40">
        <v>1979</v>
      </c>
      <c r="E73" s="40">
        <v>880</v>
      </c>
    </row>
    <row r="74" spans="1:5" ht="12.75">
      <c r="A74" s="39" t="s">
        <v>393</v>
      </c>
      <c r="B74" s="39" t="s">
        <v>404</v>
      </c>
      <c r="C74" s="40" t="s">
        <v>354</v>
      </c>
      <c r="D74" s="40">
        <v>1986</v>
      </c>
      <c r="E74" s="40">
        <v>1300</v>
      </c>
    </row>
    <row r="75" spans="1:5" ht="12.75">
      <c r="A75" s="39" t="s">
        <v>393</v>
      </c>
      <c r="B75" s="39" t="s">
        <v>405</v>
      </c>
      <c r="C75" s="40" t="s">
        <v>354</v>
      </c>
      <c r="D75" s="40">
        <v>1987</v>
      </c>
      <c r="E75" s="40">
        <v>1300</v>
      </c>
    </row>
    <row r="76" spans="1:5" ht="12.75">
      <c r="A76" s="39" t="s">
        <v>393</v>
      </c>
      <c r="B76" s="39" t="s">
        <v>406</v>
      </c>
      <c r="C76" s="40" t="s">
        <v>354</v>
      </c>
      <c r="D76" s="40">
        <v>1990</v>
      </c>
      <c r="E76" s="40">
        <v>1300</v>
      </c>
    </row>
    <row r="77" spans="1:5" ht="12.75">
      <c r="A77" s="39" t="s">
        <v>393</v>
      </c>
      <c r="B77" s="39" t="s">
        <v>407</v>
      </c>
      <c r="C77" s="40" t="s">
        <v>354</v>
      </c>
      <c r="D77" s="40">
        <v>1991</v>
      </c>
      <c r="E77" s="40">
        <v>1300</v>
      </c>
    </row>
    <row r="78" spans="1:5" ht="12.75">
      <c r="A78" s="39" t="s">
        <v>393</v>
      </c>
      <c r="B78" s="39" t="s">
        <v>1075</v>
      </c>
      <c r="C78" s="40" t="s">
        <v>354</v>
      </c>
      <c r="D78" s="40">
        <v>1982</v>
      </c>
      <c r="E78" s="40">
        <v>905</v>
      </c>
    </row>
    <row r="79" spans="1:5" ht="12.75">
      <c r="A79" s="39" t="s">
        <v>393</v>
      </c>
      <c r="B79" s="39" t="s">
        <v>1076</v>
      </c>
      <c r="C79" s="40" t="s">
        <v>354</v>
      </c>
      <c r="D79" s="40">
        <v>1983</v>
      </c>
      <c r="E79" s="40">
        <v>905</v>
      </c>
    </row>
    <row r="80" spans="1:5" ht="12.75">
      <c r="A80" s="39" t="s">
        <v>393</v>
      </c>
      <c r="B80" s="39" t="s">
        <v>1077</v>
      </c>
      <c r="C80" s="40" t="s">
        <v>354</v>
      </c>
      <c r="D80" s="40">
        <v>1987</v>
      </c>
      <c r="E80" s="40">
        <v>905</v>
      </c>
    </row>
    <row r="81" spans="1:5" ht="12.75">
      <c r="A81" s="39" t="s">
        <v>393</v>
      </c>
      <c r="B81" s="39" t="s">
        <v>1078</v>
      </c>
      <c r="C81" s="40" t="s">
        <v>354</v>
      </c>
      <c r="D81" s="40">
        <v>1987</v>
      </c>
      <c r="E81" s="40">
        <v>905</v>
      </c>
    </row>
    <row r="82" spans="1:5" ht="12.75">
      <c r="A82" s="39" t="s">
        <v>393</v>
      </c>
      <c r="B82" s="39" t="s">
        <v>1079</v>
      </c>
      <c r="C82" s="40" t="s">
        <v>354</v>
      </c>
      <c r="D82" s="40">
        <v>1967</v>
      </c>
      <c r="E82" s="40">
        <v>1500</v>
      </c>
    </row>
    <row r="83" spans="1:5" ht="12.75">
      <c r="A83" s="39" t="s">
        <v>393</v>
      </c>
      <c r="B83" s="39" t="s">
        <v>1080</v>
      </c>
      <c r="C83" s="40" t="s">
        <v>354</v>
      </c>
      <c r="D83" s="40">
        <v>1997</v>
      </c>
      <c r="E83" s="40">
        <v>1500</v>
      </c>
    </row>
    <row r="84" spans="1:5" ht="12.75">
      <c r="A84" s="39" t="s">
        <v>393</v>
      </c>
      <c r="B84" s="39" t="s">
        <v>408</v>
      </c>
      <c r="C84" s="40" t="s">
        <v>354</v>
      </c>
      <c r="D84" s="40">
        <v>1997</v>
      </c>
      <c r="E84" s="40">
        <v>1495</v>
      </c>
    </row>
    <row r="85" spans="1:5" ht="12.75">
      <c r="A85" s="39" t="s">
        <v>393</v>
      </c>
      <c r="B85" s="39" t="s">
        <v>409</v>
      </c>
      <c r="C85" s="40" t="s">
        <v>354</v>
      </c>
      <c r="D85" s="40">
        <v>1999</v>
      </c>
      <c r="E85" s="40">
        <v>1495</v>
      </c>
    </row>
    <row r="86" spans="1:5" ht="12.75">
      <c r="A86" s="39" t="s">
        <v>393</v>
      </c>
      <c r="B86" s="39" t="s">
        <v>410</v>
      </c>
      <c r="C86" s="40" t="s">
        <v>354</v>
      </c>
      <c r="D86" s="40">
        <v>1983</v>
      </c>
      <c r="E86" s="40">
        <v>915</v>
      </c>
    </row>
    <row r="87" spans="1:5" ht="12.75">
      <c r="A87" s="39" t="s">
        <v>393</v>
      </c>
      <c r="B87" s="39" t="s">
        <v>411</v>
      </c>
      <c r="C87" s="40" t="s">
        <v>354</v>
      </c>
      <c r="D87" s="40">
        <v>1983</v>
      </c>
      <c r="E87" s="40">
        <v>915</v>
      </c>
    </row>
    <row r="88" spans="1:5" ht="12.75">
      <c r="A88" s="39" t="s">
        <v>393</v>
      </c>
      <c r="B88" s="39" t="s">
        <v>412</v>
      </c>
      <c r="C88" s="40" t="s">
        <v>354</v>
      </c>
      <c r="D88" s="40">
        <v>1984</v>
      </c>
      <c r="E88" s="40">
        <v>915</v>
      </c>
    </row>
    <row r="89" spans="1:5" ht="12.75">
      <c r="A89" s="39" t="s">
        <v>393</v>
      </c>
      <c r="B89" s="39" t="s">
        <v>413</v>
      </c>
      <c r="C89" s="40" t="s">
        <v>354</v>
      </c>
      <c r="D89" s="40">
        <v>1984</v>
      </c>
      <c r="E89" s="40">
        <v>915</v>
      </c>
    </row>
    <row r="90" spans="1:5" ht="12.75">
      <c r="A90" s="39" t="s">
        <v>393</v>
      </c>
      <c r="B90" s="39" t="s">
        <v>414</v>
      </c>
      <c r="C90" s="40" t="s">
        <v>354</v>
      </c>
      <c r="D90" s="40">
        <v>1980</v>
      </c>
      <c r="E90" s="40">
        <v>890</v>
      </c>
    </row>
    <row r="91" spans="1:5" ht="12.75">
      <c r="A91" s="39" t="s">
        <v>393</v>
      </c>
      <c r="B91" s="39" t="s">
        <v>415</v>
      </c>
      <c r="C91" s="40" t="s">
        <v>354</v>
      </c>
      <c r="D91" s="40">
        <v>1980</v>
      </c>
      <c r="E91" s="40">
        <v>890</v>
      </c>
    </row>
    <row r="92" spans="1:5" ht="12.75">
      <c r="A92" s="39" t="s">
        <v>393</v>
      </c>
      <c r="B92" s="39" t="s">
        <v>416</v>
      </c>
      <c r="C92" s="40" t="s">
        <v>354</v>
      </c>
      <c r="D92" s="40">
        <v>1981</v>
      </c>
      <c r="E92" s="40">
        <v>890</v>
      </c>
    </row>
    <row r="93" spans="1:5" ht="12.75">
      <c r="A93" s="39" t="s">
        <v>393</v>
      </c>
      <c r="B93" s="39" t="s">
        <v>417</v>
      </c>
      <c r="C93" s="40" t="s">
        <v>354</v>
      </c>
      <c r="D93" s="40">
        <v>1981</v>
      </c>
      <c r="E93" s="40">
        <v>890</v>
      </c>
    </row>
    <row r="94" spans="1:5" ht="12.75">
      <c r="A94" s="39" t="s">
        <v>393</v>
      </c>
      <c r="B94" s="39" t="s">
        <v>418</v>
      </c>
      <c r="C94" s="40" t="s">
        <v>354</v>
      </c>
      <c r="D94" s="40">
        <v>1977</v>
      </c>
      <c r="E94" s="40">
        <v>880</v>
      </c>
    </row>
    <row r="95" spans="1:5" ht="12.75">
      <c r="A95" s="39" t="s">
        <v>393</v>
      </c>
      <c r="B95" s="39" t="s">
        <v>419</v>
      </c>
      <c r="C95" s="40" t="s">
        <v>354</v>
      </c>
      <c r="D95" s="40">
        <v>1977</v>
      </c>
      <c r="E95" s="40">
        <v>880</v>
      </c>
    </row>
    <row r="96" spans="1:5" ht="12.75">
      <c r="A96" s="39" t="s">
        <v>393</v>
      </c>
      <c r="B96" s="39" t="s">
        <v>420</v>
      </c>
      <c r="C96" s="40" t="s">
        <v>354</v>
      </c>
      <c r="D96" s="40">
        <v>1985</v>
      </c>
      <c r="E96" s="40">
        <v>1330</v>
      </c>
    </row>
    <row r="97" spans="1:5" ht="12.75">
      <c r="A97" s="39" t="s">
        <v>393</v>
      </c>
      <c r="B97" s="39" t="s">
        <v>421</v>
      </c>
      <c r="C97" s="40" t="s">
        <v>354</v>
      </c>
      <c r="D97" s="40">
        <v>1986</v>
      </c>
      <c r="E97" s="40">
        <v>1330</v>
      </c>
    </row>
    <row r="98" spans="1:5" ht="12.75">
      <c r="A98" s="39" t="s">
        <v>393</v>
      </c>
      <c r="B98" s="39" t="s">
        <v>422</v>
      </c>
      <c r="C98" s="40" t="s">
        <v>354</v>
      </c>
      <c r="D98" s="40">
        <v>1990</v>
      </c>
      <c r="E98" s="40">
        <v>1330</v>
      </c>
    </row>
    <row r="99" spans="1:5" ht="12.75">
      <c r="A99" s="39" t="s">
        <v>393</v>
      </c>
      <c r="B99" s="39" t="s">
        <v>423</v>
      </c>
      <c r="C99" s="40" t="s">
        <v>354</v>
      </c>
      <c r="D99" s="40">
        <v>1993</v>
      </c>
      <c r="E99" s="40">
        <v>1330</v>
      </c>
    </row>
    <row r="100" spans="1:5" ht="12.75">
      <c r="A100" s="39" t="s">
        <v>393</v>
      </c>
      <c r="B100" s="39" t="s">
        <v>424</v>
      </c>
      <c r="C100" s="40" t="s">
        <v>354</v>
      </c>
      <c r="D100" s="40">
        <v>1980</v>
      </c>
      <c r="E100" s="40">
        <v>910</v>
      </c>
    </row>
    <row r="101" spans="1:5" ht="12.75">
      <c r="A101" s="39" t="s">
        <v>393</v>
      </c>
      <c r="B101" s="39" t="s">
        <v>425</v>
      </c>
      <c r="C101" s="40" t="s">
        <v>354</v>
      </c>
      <c r="D101" s="40">
        <v>1981</v>
      </c>
      <c r="E101" s="40">
        <v>910</v>
      </c>
    </row>
    <row r="102" spans="1:5" ht="12.75">
      <c r="A102" s="39" t="s">
        <v>393</v>
      </c>
      <c r="B102" s="39" t="s">
        <v>426</v>
      </c>
      <c r="C102" s="40" t="s">
        <v>354</v>
      </c>
      <c r="D102" s="40">
        <v>1982</v>
      </c>
      <c r="E102" s="40">
        <v>910</v>
      </c>
    </row>
    <row r="103" spans="1:5" ht="12.75">
      <c r="A103" s="39" t="s">
        <v>393</v>
      </c>
      <c r="B103" s="39" t="s">
        <v>427</v>
      </c>
      <c r="C103" s="40" t="s">
        <v>354</v>
      </c>
      <c r="D103" s="40">
        <v>1983</v>
      </c>
      <c r="E103" s="40">
        <v>910</v>
      </c>
    </row>
    <row r="104" spans="1:5" ht="12.75">
      <c r="A104" s="39" t="s">
        <v>393</v>
      </c>
      <c r="B104" s="39" t="s">
        <v>428</v>
      </c>
      <c r="C104" s="40" t="s">
        <v>354</v>
      </c>
      <c r="D104" s="40">
        <v>1984</v>
      </c>
      <c r="E104" s="40">
        <v>910</v>
      </c>
    </row>
    <row r="105" spans="1:5" ht="12.75">
      <c r="A105" s="39" t="s">
        <v>393</v>
      </c>
      <c r="B105" s="39" t="s">
        <v>429</v>
      </c>
      <c r="C105" s="40" t="s">
        <v>354</v>
      </c>
      <c r="D105" s="40">
        <v>1985</v>
      </c>
      <c r="E105" s="40">
        <v>910</v>
      </c>
    </row>
    <row r="106" spans="1:5" ht="12.75">
      <c r="A106" s="39" t="s">
        <v>393</v>
      </c>
      <c r="B106" s="39" t="s">
        <v>430</v>
      </c>
      <c r="C106" s="40" t="s">
        <v>354</v>
      </c>
      <c r="D106" s="40">
        <v>1987</v>
      </c>
      <c r="E106" s="40">
        <v>1310</v>
      </c>
    </row>
    <row r="107" spans="1:5" ht="12.75">
      <c r="A107" s="39" t="s">
        <v>393</v>
      </c>
      <c r="B107" s="39" t="s">
        <v>431</v>
      </c>
      <c r="C107" s="40" t="s">
        <v>354</v>
      </c>
      <c r="D107" s="40">
        <v>1988</v>
      </c>
      <c r="E107" s="40">
        <v>1310</v>
      </c>
    </row>
    <row r="108" spans="1:5" ht="12.75">
      <c r="A108" s="39" t="s">
        <v>393</v>
      </c>
      <c r="B108" s="39" t="s">
        <v>432</v>
      </c>
      <c r="C108" s="40" t="s">
        <v>354</v>
      </c>
      <c r="D108" s="40">
        <v>1984</v>
      </c>
      <c r="E108" s="40">
        <v>1310</v>
      </c>
    </row>
    <row r="109" spans="1:5" ht="12.75">
      <c r="A109" s="39" t="s">
        <v>393</v>
      </c>
      <c r="B109" s="39" t="s">
        <v>433</v>
      </c>
      <c r="C109" s="40" t="s">
        <v>354</v>
      </c>
      <c r="D109" s="40">
        <v>1985</v>
      </c>
      <c r="E109" s="40">
        <v>1310</v>
      </c>
    </row>
    <row r="110" spans="1:5" ht="12.75">
      <c r="A110" s="39" t="s">
        <v>393</v>
      </c>
      <c r="B110" s="39" t="s">
        <v>434</v>
      </c>
      <c r="C110" s="40" t="s">
        <v>354</v>
      </c>
      <c r="D110" s="40">
        <v>1986</v>
      </c>
      <c r="E110" s="40">
        <v>1310</v>
      </c>
    </row>
    <row r="111" spans="1:5" ht="12.75">
      <c r="A111" s="39" t="s">
        <v>393</v>
      </c>
      <c r="B111" s="39" t="s">
        <v>435</v>
      </c>
      <c r="C111" s="40" t="s">
        <v>354</v>
      </c>
      <c r="D111" s="40">
        <v>1986</v>
      </c>
      <c r="E111" s="40">
        <v>1310</v>
      </c>
    </row>
    <row r="112" spans="1:5" ht="12.75">
      <c r="A112" s="39" t="s">
        <v>393</v>
      </c>
      <c r="B112" s="39" t="s">
        <v>436</v>
      </c>
      <c r="C112" s="40" t="s">
        <v>354</v>
      </c>
      <c r="D112" s="40">
        <v>1990</v>
      </c>
      <c r="E112" s="40">
        <v>1310</v>
      </c>
    </row>
    <row r="113" spans="1:5" ht="12.75">
      <c r="A113" s="39" t="s">
        <v>393</v>
      </c>
      <c r="B113" s="39" t="s">
        <v>437</v>
      </c>
      <c r="C113" s="40" t="s">
        <v>354</v>
      </c>
      <c r="D113" s="40">
        <v>1992</v>
      </c>
      <c r="E113" s="40">
        <v>1310</v>
      </c>
    </row>
    <row r="114" spans="1:5" ht="12.75">
      <c r="A114" s="39" t="s">
        <v>393</v>
      </c>
      <c r="B114" s="39" t="s">
        <v>438</v>
      </c>
      <c r="C114" s="40" t="s">
        <v>354</v>
      </c>
      <c r="D114" s="40">
        <v>1985</v>
      </c>
      <c r="E114" s="40">
        <v>1335</v>
      </c>
    </row>
    <row r="115" spans="1:5" ht="12.75">
      <c r="A115" s="39" t="s">
        <v>393</v>
      </c>
      <c r="B115" s="39" t="s">
        <v>439</v>
      </c>
      <c r="C115" s="40" t="s">
        <v>354</v>
      </c>
      <c r="D115" s="40">
        <v>1986</v>
      </c>
      <c r="E115" s="40">
        <v>1335</v>
      </c>
    </row>
    <row r="116" spans="1:5" ht="12.75">
      <c r="A116" s="39" t="s">
        <v>393</v>
      </c>
      <c r="B116" s="39" t="s">
        <v>1081</v>
      </c>
      <c r="C116" s="40" t="s">
        <v>354</v>
      </c>
      <c r="D116" s="40">
        <v>1981</v>
      </c>
      <c r="E116" s="40">
        <v>915</v>
      </c>
    </row>
    <row r="117" spans="1:5" ht="12.75">
      <c r="A117" s="39" t="s">
        <v>393</v>
      </c>
      <c r="B117" s="39" t="s">
        <v>1082</v>
      </c>
      <c r="C117" s="40" t="s">
        <v>354</v>
      </c>
      <c r="D117" s="40">
        <v>1981</v>
      </c>
      <c r="E117" s="40">
        <v>915</v>
      </c>
    </row>
    <row r="118" spans="1:5" ht="12.75">
      <c r="A118" s="39" t="s">
        <v>393</v>
      </c>
      <c r="B118" s="39" t="s">
        <v>440</v>
      </c>
      <c r="C118" s="40" t="s">
        <v>354</v>
      </c>
      <c r="D118" s="40">
        <v>1980</v>
      </c>
      <c r="E118" s="40">
        <v>915</v>
      </c>
    </row>
    <row r="119" spans="1:5" ht="12.75">
      <c r="A119" s="39" t="s">
        <v>393</v>
      </c>
      <c r="B119" s="39" t="s">
        <v>441</v>
      </c>
      <c r="C119" s="40" t="s">
        <v>354</v>
      </c>
      <c r="D119" s="40">
        <v>1980</v>
      </c>
      <c r="E119" s="40">
        <v>915</v>
      </c>
    </row>
    <row r="120" spans="1:5" ht="12.75">
      <c r="A120" s="39" t="s">
        <v>393</v>
      </c>
      <c r="B120" s="39" t="s">
        <v>442</v>
      </c>
      <c r="C120" s="40" t="s">
        <v>354</v>
      </c>
      <c r="D120" s="40">
        <v>1981</v>
      </c>
      <c r="E120" s="40">
        <v>915</v>
      </c>
    </row>
    <row r="121" spans="1:5" ht="12.75">
      <c r="A121" s="39" t="s">
        <v>393</v>
      </c>
      <c r="B121" s="39" t="s">
        <v>443</v>
      </c>
      <c r="C121" s="40" t="s">
        <v>354</v>
      </c>
      <c r="D121" s="40">
        <v>1981</v>
      </c>
      <c r="E121" s="40">
        <v>915</v>
      </c>
    </row>
    <row r="122" spans="1:5" ht="12.75">
      <c r="A122" s="39" t="s">
        <v>199</v>
      </c>
      <c r="B122" s="39" t="s">
        <v>444</v>
      </c>
      <c r="C122" s="40" t="s">
        <v>381</v>
      </c>
      <c r="D122" s="40">
        <v>1976</v>
      </c>
      <c r="E122" s="40">
        <v>771</v>
      </c>
    </row>
    <row r="123" spans="1:5" ht="12.75">
      <c r="A123" s="39" t="s">
        <v>199</v>
      </c>
      <c r="B123" s="39" t="s">
        <v>445</v>
      </c>
      <c r="C123" s="40" t="s">
        <v>381</v>
      </c>
      <c r="D123" s="40">
        <v>1984</v>
      </c>
      <c r="E123" s="40">
        <v>1284</v>
      </c>
    </row>
    <row r="124" spans="1:5" ht="12.75">
      <c r="A124" s="39" t="s">
        <v>199</v>
      </c>
      <c r="B124" s="39" t="s">
        <v>446</v>
      </c>
      <c r="C124" s="40" t="s">
        <v>381</v>
      </c>
      <c r="D124" s="40">
        <v>1984</v>
      </c>
      <c r="E124" s="40">
        <v>1288</v>
      </c>
    </row>
    <row r="125" spans="1:5" ht="12.75">
      <c r="A125" s="39" t="s">
        <v>199</v>
      </c>
      <c r="B125" s="39" t="s">
        <v>447</v>
      </c>
      <c r="C125" s="40" t="s">
        <v>381</v>
      </c>
      <c r="D125" s="40">
        <v>1977</v>
      </c>
      <c r="E125" s="40">
        <v>878</v>
      </c>
    </row>
    <row r="126" spans="1:5" ht="12.75">
      <c r="A126" s="39" t="s">
        <v>199</v>
      </c>
      <c r="B126" s="39" t="s">
        <v>448</v>
      </c>
      <c r="C126" s="40" t="s">
        <v>381</v>
      </c>
      <c r="D126" s="40">
        <v>1983</v>
      </c>
      <c r="E126" s="40">
        <v>1260</v>
      </c>
    </row>
    <row r="127" spans="1:5" ht="12.75">
      <c r="A127" s="39" t="s">
        <v>199</v>
      </c>
      <c r="B127" s="39" t="s">
        <v>449</v>
      </c>
      <c r="C127" s="40" t="s">
        <v>381</v>
      </c>
      <c r="D127" s="40">
        <v>1979</v>
      </c>
      <c r="E127" s="40">
        <v>890</v>
      </c>
    </row>
    <row r="128" spans="1:5" ht="12.75">
      <c r="A128" s="39" t="s">
        <v>199</v>
      </c>
      <c r="B128" s="39" t="s">
        <v>450</v>
      </c>
      <c r="C128" s="40" t="s">
        <v>354</v>
      </c>
      <c r="D128" s="40">
        <v>1974</v>
      </c>
      <c r="E128" s="40">
        <v>1167</v>
      </c>
    </row>
    <row r="129" spans="1:5" ht="12.75">
      <c r="A129" s="39" t="s">
        <v>199</v>
      </c>
      <c r="B129" s="39" t="s">
        <v>451</v>
      </c>
      <c r="C129" s="40" t="s">
        <v>354</v>
      </c>
      <c r="D129" s="40">
        <v>1976</v>
      </c>
      <c r="E129" s="40">
        <v>1240</v>
      </c>
    </row>
    <row r="130" spans="1:5" ht="12.75">
      <c r="A130" s="39" t="s">
        <v>199</v>
      </c>
      <c r="B130" s="39" t="s">
        <v>452</v>
      </c>
      <c r="C130" s="40" t="s">
        <v>354</v>
      </c>
      <c r="D130" s="40">
        <v>1986</v>
      </c>
      <c r="E130" s="40">
        <v>1370</v>
      </c>
    </row>
    <row r="131" spans="1:5" ht="12.75">
      <c r="A131" s="39" t="s">
        <v>199</v>
      </c>
      <c r="B131" s="39" t="s">
        <v>453</v>
      </c>
      <c r="C131" s="40" t="s">
        <v>354</v>
      </c>
      <c r="D131" s="40">
        <v>1988</v>
      </c>
      <c r="E131" s="40">
        <v>1329</v>
      </c>
    </row>
    <row r="132" spans="1:5" ht="12.75">
      <c r="A132" s="39" t="s">
        <v>199</v>
      </c>
      <c r="B132" s="39" t="s">
        <v>454</v>
      </c>
      <c r="C132" s="40" t="s">
        <v>354</v>
      </c>
      <c r="D132" s="40">
        <v>1981</v>
      </c>
      <c r="E132" s="40">
        <v>1275</v>
      </c>
    </row>
    <row r="133" spans="1:5" ht="12.75">
      <c r="A133" s="39" t="s">
        <v>199</v>
      </c>
      <c r="B133" s="39" t="s">
        <v>455</v>
      </c>
      <c r="C133" s="40" t="s">
        <v>354</v>
      </c>
      <c r="D133" s="40">
        <v>1984</v>
      </c>
      <c r="E133" s="40">
        <v>1360</v>
      </c>
    </row>
    <row r="134" spans="1:5" ht="12.75">
      <c r="A134" s="39" t="s">
        <v>199</v>
      </c>
      <c r="B134" s="39" t="s">
        <v>456</v>
      </c>
      <c r="C134" s="40" t="s">
        <v>354</v>
      </c>
      <c r="D134" s="40">
        <v>1976</v>
      </c>
      <c r="E134" s="40">
        <v>1400</v>
      </c>
    </row>
    <row r="135" spans="1:5" ht="12.75">
      <c r="A135" s="39" t="s">
        <v>199</v>
      </c>
      <c r="B135" s="39" t="s">
        <v>457</v>
      </c>
      <c r="C135" s="40" t="s">
        <v>354</v>
      </c>
      <c r="D135" s="40">
        <v>1976</v>
      </c>
      <c r="E135" s="40">
        <v>785</v>
      </c>
    </row>
    <row r="136" spans="1:5" ht="12.75">
      <c r="A136" s="39" t="s">
        <v>199</v>
      </c>
      <c r="B136" s="39" t="s">
        <v>458</v>
      </c>
      <c r="C136" s="40" t="s">
        <v>354</v>
      </c>
      <c r="D136" s="40">
        <v>1989</v>
      </c>
      <c r="E136" s="40">
        <v>1269</v>
      </c>
    </row>
    <row r="137" spans="1:5" ht="12.75">
      <c r="A137" s="39" t="s">
        <v>199</v>
      </c>
      <c r="B137" s="39" t="s">
        <v>459</v>
      </c>
      <c r="C137" s="40" t="s">
        <v>354</v>
      </c>
      <c r="D137" s="40">
        <v>1968</v>
      </c>
      <c r="E137" s="40">
        <v>340</v>
      </c>
    </row>
    <row r="138" spans="1:5" ht="12.75">
      <c r="A138" s="39" t="s">
        <v>199</v>
      </c>
      <c r="B138" s="39" t="s">
        <v>460</v>
      </c>
      <c r="C138" s="40" t="s">
        <v>354</v>
      </c>
      <c r="D138" s="40">
        <v>1984</v>
      </c>
      <c r="E138" s="40">
        <v>1392</v>
      </c>
    </row>
    <row r="139" spans="1:5" ht="12.75">
      <c r="A139" s="39" t="s">
        <v>199</v>
      </c>
      <c r="B139" s="39" t="s">
        <v>461</v>
      </c>
      <c r="C139" s="40" t="s">
        <v>354</v>
      </c>
      <c r="D139" s="40">
        <v>1972</v>
      </c>
      <c r="E139" s="40">
        <v>640</v>
      </c>
    </row>
    <row r="140" spans="1:5" ht="12.75">
      <c r="A140" s="39" t="s">
        <v>199</v>
      </c>
      <c r="B140" s="39" t="s">
        <v>462</v>
      </c>
      <c r="C140" s="40" t="s">
        <v>354</v>
      </c>
      <c r="D140" s="40">
        <v>1978</v>
      </c>
      <c r="E140" s="40">
        <v>1345</v>
      </c>
    </row>
    <row r="141" spans="1:5" ht="12.75">
      <c r="A141" s="39" t="s">
        <v>463</v>
      </c>
      <c r="B141" s="39" t="s">
        <v>464</v>
      </c>
      <c r="C141" s="40" t="s">
        <v>352</v>
      </c>
      <c r="D141" s="40">
        <v>1982</v>
      </c>
      <c r="E141" s="40">
        <v>437</v>
      </c>
    </row>
    <row r="142" spans="1:5" ht="12.75">
      <c r="A142" s="39" t="s">
        <v>463</v>
      </c>
      <c r="B142" s="39" t="s">
        <v>465</v>
      </c>
      <c r="C142" s="40" t="s">
        <v>352</v>
      </c>
      <c r="D142" s="40">
        <v>1984</v>
      </c>
      <c r="E142" s="40">
        <v>441</v>
      </c>
    </row>
    <row r="143" spans="1:5" ht="12.75">
      <c r="A143" s="39" t="s">
        <v>463</v>
      </c>
      <c r="B143" s="39" t="s">
        <v>466</v>
      </c>
      <c r="C143" s="40" t="s">
        <v>352</v>
      </c>
      <c r="D143" s="40">
        <v>1986</v>
      </c>
      <c r="E143" s="40">
        <v>433</v>
      </c>
    </row>
    <row r="144" spans="1:5" ht="12.75">
      <c r="A144" s="39" t="s">
        <v>463</v>
      </c>
      <c r="B144" s="39" t="s">
        <v>467</v>
      </c>
      <c r="C144" s="40" t="s">
        <v>352</v>
      </c>
      <c r="D144" s="40">
        <v>1987</v>
      </c>
      <c r="E144" s="40">
        <v>444</v>
      </c>
    </row>
    <row r="145" spans="1:5" ht="12.75">
      <c r="A145" s="39" t="s">
        <v>468</v>
      </c>
      <c r="B145" s="39" t="s">
        <v>469</v>
      </c>
      <c r="C145" s="40" t="s">
        <v>381</v>
      </c>
      <c r="D145" s="40">
        <v>1969</v>
      </c>
      <c r="E145" s="40">
        <v>150</v>
      </c>
    </row>
    <row r="146" spans="1:5" ht="12.75">
      <c r="A146" s="39" t="s">
        <v>468</v>
      </c>
      <c r="B146" s="39" t="s">
        <v>470</v>
      </c>
      <c r="C146" s="40" t="s">
        <v>381</v>
      </c>
      <c r="D146" s="40">
        <v>1969</v>
      </c>
      <c r="E146" s="40">
        <v>150</v>
      </c>
    </row>
    <row r="147" spans="1:5" ht="12.75">
      <c r="A147" s="39" t="s">
        <v>468</v>
      </c>
      <c r="B147" s="39" t="s">
        <v>471</v>
      </c>
      <c r="C147" s="40" t="s">
        <v>916</v>
      </c>
      <c r="D147" s="40">
        <v>2000</v>
      </c>
      <c r="E147" s="40">
        <v>202</v>
      </c>
    </row>
    <row r="148" spans="1:5" ht="12.75">
      <c r="A148" s="39" t="s">
        <v>468</v>
      </c>
      <c r="B148" s="39" t="s">
        <v>472</v>
      </c>
      <c r="C148" s="40" t="s">
        <v>916</v>
      </c>
      <c r="D148" s="40">
        <v>1999</v>
      </c>
      <c r="E148" s="40">
        <v>202</v>
      </c>
    </row>
    <row r="149" spans="1:5" ht="12.75">
      <c r="A149" s="39" t="s">
        <v>468</v>
      </c>
      <c r="B149" s="39" t="s">
        <v>473</v>
      </c>
      <c r="C149" s="40" t="s">
        <v>916</v>
      </c>
      <c r="D149" s="40">
        <v>1992</v>
      </c>
      <c r="E149" s="40">
        <v>202</v>
      </c>
    </row>
    <row r="150" spans="1:5" ht="12.75">
      <c r="A150" s="39" t="s">
        <v>468</v>
      </c>
      <c r="B150" s="39" t="s">
        <v>474</v>
      </c>
      <c r="C150" s="40" t="s">
        <v>916</v>
      </c>
      <c r="D150" s="40">
        <v>1995</v>
      </c>
      <c r="E150" s="40">
        <v>202</v>
      </c>
    </row>
    <row r="151" spans="1:5" ht="12.75">
      <c r="A151" s="39" t="s">
        <v>468</v>
      </c>
      <c r="B151" s="39" t="s">
        <v>475</v>
      </c>
      <c r="C151" s="40" t="s">
        <v>916</v>
      </c>
      <c r="D151" s="40">
        <v>1983</v>
      </c>
      <c r="E151" s="40">
        <v>155</v>
      </c>
    </row>
    <row r="152" spans="1:5" ht="12.75">
      <c r="A152" s="39" t="s">
        <v>468</v>
      </c>
      <c r="B152" s="39" t="s">
        <v>476</v>
      </c>
      <c r="C152" s="40" t="s">
        <v>916</v>
      </c>
      <c r="D152" s="40">
        <v>1985</v>
      </c>
      <c r="E152" s="40">
        <v>202</v>
      </c>
    </row>
    <row r="153" spans="1:5" ht="12.75">
      <c r="A153" s="39" t="s">
        <v>468</v>
      </c>
      <c r="B153" s="39" t="s">
        <v>477</v>
      </c>
      <c r="C153" s="40" t="s">
        <v>916</v>
      </c>
      <c r="D153" s="40">
        <v>1989</v>
      </c>
      <c r="E153" s="40">
        <v>202</v>
      </c>
    </row>
    <row r="154" spans="1:5" ht="12.75">
      <c r="A154" s="39" t="s">
        <v>468</v>
      </c>
      <c r="B154" s="39" t="s">
        <v>478</v>
      </c>
      <c r="C154" s="40" t="s">
        <v>916</v>
      </c>
      <c r="D154" s="40">
        <v>1992</v>
      </c>
      <c r="E154" s="40">
        <v>202</v>
      </c>
    </row>
    <row r="155" spans="1:5" ht="12.75">
      <c r="A155" s="39" t="s">
        <v>468</v>
      </c>
      <c r="B155" s="39" t="s">
        <v>479</v>
      </c>
      <c r="C155" s="40" t="s">
        <v>916</v>
      </c>
      <c r="D155" s="40">
        <v>1972</v>
      </c>
      <c r="E155" s="40">
        <v>90</v>
      </c>
    </row>
    <row r="156" spans="1:5" ht="12.75">
      <c r="A156" s="39" t="s">
        <v>468</v>
      </c>
      <c r="B156" s="39" t="s">
        <v>480</v>
      </c>
      <c r="C156" s="40" t="s">
        <v>916</v>
      </c>
      <c r="D156" s="40">
        <v>1980</v>
      </c>
      <c r="E156" s="40">
        <v>187</v>
      </c>
    </row>
    <row r="157" spans="1:5" ht="12.75">
      <c r="A157" s="39" t="s">
        <v>468</v>
      </c>
      <c r="B157" s="39" t="s">
        <v>481</v>
      </c>
      <c r="C157" s="40" t="s">
        <v>916</v>
      </c>
      <c r="D157" s="40">
        <v>2000</v>
      </c>
      <c r="E157" s="40">
        <v>202</v>
      </c>
    </row>
    <row r="158" spans="1:5" ht="12.75">
      <c r="A158" s="39" t="s">
        <v>468</v>
      </c>
      <c r="B158" s="39" t="s">
        <v>482</v>
      </c>
      <c r="C158" s="40" t="s">
        <v>916</v>
      </c>
      <c r="D158" s="40">
        <v>2000</v>
      </c>
      <c r="E158" s="40">
        <v>202</v>
      </c>
    </row>
    <row r="159" spans="1:5" ht="12.75">
      <c r="A159" s="39" t="s">
        <v>483</v>
      </c>
      <c r="B159" s="39" t="s">
        <v>484</v>
      </c>
      <c r="C159" s="40" t="s">
        <v>381</v>
      </c>
      <c r="D159" s="40">
        <v>1971</v>
      </c>
      <c r="E159" s="40">
        <v>460</v>
      </c>
    </row>
    <row r="160" spans="1:5" ht="12.75">
      <c r="A160" s="39" t="s">
        <v>483</v>
      </c>
      <c r="B160" s="39" t="s">
        <v>485</v>
      </c>
      <c r="C160" s="40" t="s">
        <v>381</v>
      </c>
      <c r="D160" s="40">
        <v>1974</v>
      </c>
      <c r="E160" s="40">
        <v>784</v>
      </c>
    </row>
    <row r="161" spans="1:5" ht="12.75">
      <c r="A161" s="39" t="s">
        <v>483</v>
      </c>
      <c r="B161" s="39" t="s">
        <v>486</v>
      </c>
      <c r="C161" s="40" t="s">
        <v>381</v>
      </c>
      <c r="D161" s="40">
        <v>1976</v>
      </c>
      <c r="E161" s="40">
        <v>784</v>
      </c>
    </row>
    <row r="162" spans="1:5" ht="12.75">
      <c r="A162" s="39" t="s">
        <v>483</v>
      </c>
      <c r="B162" s="39" t="s">
        <v>487</v>
      </c>
      <c r="C162" s="40" t="s">
        <v>381</v>
      </c>
      <c r="D162" s="40">
        <v>1978</v>
      </c>
      <c r="E162" s="40">
        <v>784</v>
      </c>
    </row>
    <row r="163" spans="1:5" ht="12.75">
      <c r="A163" s="39" t="s">
        <v>483</v>
      </c>
      <c r="B163" s="39" t="s">
        <v>488</v>
      </c>
      <c r="C163" s="40" t="s">
        <v>381</v>
      </c>
      <c r="D163" s="40">
        <v>1978</v>
      </c>
      <c r="E163" s="40">
        <v>784</v>
      </c>
    </row>
    <row r="164" spans="1:5" ht="12.75">
      <c r="A164" s="39" t="s">
        <v>483</v>
      </c>
      <c r="B164" s="39" t="s">
        <v>489</v>
      </c>
      <c r="C164" s="40" t="s">
        <v>381</v>
      </c>
      <c r="D164" s="40">
        <v>1979</v>
      </c>
      <c r="E164" s="40">
        <v>1100</v>
      </c>
    </row>
    <row r="165" spans="1:5" ht="12.75">
      <c r="A165" s="39" t="s">
        <v>483</v>
      </c>
      <c r="B165" s="39" t="s">
        <v>490</v>
      </c>
      <c r="C165" s="40" t="s">
        <v>381</v>
      </c>
      <c r="D165" s="40">
        <v>1982</v>
      </c>
      <c r="E165" s="40">
        <v>1100</v>
      </c>
    </row>
    <row r="166" spans="1:5" ht="12.75">
      <c r="A166" s="39" t="s">
        <v>483</v>
      </c>
      <c r="B166" s="39" t="s">
        <v>491</v>
      </c>
      <c r="C166" s="40" t="s">
        <v>381</v>
      </c>
      <c r="D166" s="40">
        <v>1984</v>
      </c>
      <c r="E166" s="40">
        <v>1100</v>
      </c>
    </row>
    <row r="167" spans="1:5" ht="12.75">
      <c r="A167" s="39" t="s">
        <v>483</v>
      </c>
      <c r="B167" s="39" t="s">
        <v>492</v>
      </c>
      <c r="C167" s="40" t="s">
        <v>381</v>
      </c>
      <c r="D167" s="40">
        <v>1985</v>
      </c>
      <c r="E167" s="40">
        <v>1100</v>
      </c>
    </row>
    <row r="168" spans="1:5" ht="12.75">
      <c r="A168" s="39" t="s">
        <v>483</v>
      </c>
      <c r="B168" s="39" t="s">
        <v>493</v>
      </c>
      <c r="C168" s="40" t="s">
        <v>381</v>
      </c>
      <c r="D168" s="40">
        <v>1987</v>
      </c>
      <c r="E168" s="40">
        <v>1100</v>
      </c>
    </row>
    <row r="169" spans="1:5" ht="12.75">
      <c r="A169" s="39" t="s">
        <v>483</v>
      </c>
      <c r="B169" s="39" t="s">
        <v>494</v>
      </c>
      <c r="C169" s="40" t="s">
        <v>381</v>
      </c>
      <c r="D169" s="40">
        <v>1976</v>
      </c>
      <c r="E169" s="40">
        <v>540</v>
      </c>
    </row>
    <row r="170" spans="1:5" ht="12.75">
      <c r="A170" s="39" t="s">
        <v>483</v>
      </c>
      <c r="B170" s="39" t="s">
        <v>495</v>
      </c>
      <c r="C170" s="40" t="s">
        <v>381</v>
      </c>
      <c r="D170" s="40">
        <v>1978</v>
      </c>
      <c r="E170" s="40">
        <v>840</v>
      </c>
    </row>
    <row r="171" spans="1:5" ht="12.75">
      <c r="A171" s="39" t="s">
        <v>483</v>
      </c>
      <c r="B171" s="39" t="s">
        <v>496</v>
      </c>
      <c r="C171" s="40" t="s">
        <v>381</v>
      </c>
      <c r="D171" s="40">
        <v>1987</v>
      </c>
      <c r="E171" s="40">
        <v>1100</v>
      </c>
    </row>
    <row r="172" spans="1:5" ht="12.75">
      <c r="A172" s="39" t="s">
        <v>483</v>
      </c>
      <c r="B172" s="39" t="s">
        <v>497</v>
      </c>
      <c r="C172" s="40" t="s">
        <v>381</v>
      </c>
      <c r="D172" s="40">
        <v>1993</v>
      </c>
      <c r="E172" s="40">
        <v>1137</v>
      </c>
    </row>
    <row r="173" spans="1:5" ht="12.75">
      <c r="A173" s="39" t="s">
        <v>483</v>
      </c>
      <c r="B173" s="39" t="s">
        <v>498</v>
      </c>
      <c r="C173" s="40" t="s">
        <v>381</v>
      </c>
      <c r="D173" s="40">
        <v>1985</v>
      </c>
      <c r="E173" s="40">
        <v>1100</v>
      </c>
    </row>
    <row r="174" spans="1:5" ht="12.75">
      <c r="A174" s="39" t="s">
        <v>483</v>
      </c>
      <c r="B174" s="39" t="s">
        <v>499</v>
      </c>
      <c r="C174" s="40" t="s">
        <v>381</v>
      </c>
      <c r="D174" s="40">
        <v>1990</v>
      </c>
      <c r="E174" s="40">
        <v>1100</v>
      </c>
    </row>
    <row r="175" spans="1:5" ht="12.75">
      <c r="A175" s="39" t="s">
        <v>483</v>
      </c>
      <c r="B175" s="39" t="s">
        <v>500</v>
      </c>
      <c r="C175" s="40" t="s">
        <v>381</v>
      </c>
      <c r="D175" s="40">
        <v>1993</v>
      </c>
      <c r="E175" s="40">
        <v>1100</v>
      </c>
    </row>
    <row r="176" spans="1:5" ht="12.75">
      <c r="A176" s="39" t="s">
        <v>483</v>
      </c>
      <c r="B176" s="39" t="s">
        <v>501</v>
      </c>
      <c r="C176" s="40" t="s">
        <v>381</v>
      </c>
      <c r="D176" s="40">
        <v>1994</v>
      </c>
      <c r="E176" s="40">
        <v>1100</v>
      </c>
    </row>
    <row r="177" spans="1:5" ht="12.75">
      <c r="A177" s="39" t="s">
        <v>483</v>
      </c>
      <c r="B177" s="39" t="s">
        <v>502</v>
      </c>
      <c r="C177" s="40" t="s">
        <v>381</v>
      </c>
      <c r="D177" s="40">
        <v>1990</v>
      </c>
      <c r="E177" s="40">
        <v>1100</v>
      </c>
    </row>
    <row r="178" spans="1:5" ht="12.75">
      <c r="A178" s="39" t="s">
        <v>483</v>
      </c>
      <c r="B178" s="39" t="s">
        <v>503</v>
      </c>
      <c r="C178" s="40" t="s">
        <v>381</v>
      </c>
      <c r="D178" s="40">
        <v>1996</v>
      </c>
      <c r="E178" s="40">
        <v>1356</v>
      </c>
    </row>
    <row r="179" spans="1:5" ht="12.75">
      <c r="A179" s="39" t="s">
        <v>483</v>
      </c>
      <c r="B179" s="39" t="s">
        <v>504</v>
      </c>
      <c r="C179" s="40" t="s">
        <v>381</v>
      </c>
      <c r="D179" s="40">
        <v>1997</v>
      </c>
      <c r="E179" s="40">
        <v>1356</v>
      </c>
    </row>
    <row r="180" spans="1:5" ht="12.75">
      <c r="A180" s="39" t="s">
        <v>483</v>
      </c>
      <c r="B180" s="39" t="s">
        <v>505</v>
      </c>
      <c r="C180" s="40" t="s">
        <v>381</v>
      </c>
      <c r="D180" s="40">
        <v>1984</v>
      </c>
      <c r="E180" s="40">
        <v>524</v>
      </c>
    </row>
    <row r="181" spans="1:5" ht="12.75">
      <c r="A181" s="39" t="s">
        <v>483</v>
      </c>
      <c r="B181" s="39" t="s">
        <v>506</v>
      </c>
      <c r="C181" s="40" t="s">
        <v>381</v>
      </c>
      <c r="D181" s="40">
        <v>1995</v>
      </c>
      <c r="E181" s="40">
        <v>825</v>
      </c>
    </row>
    <row r="182" spans="1:5" ht="12.75">
      <c r="A182" s="39" t="s">
        <v>483</v>
      </c>
      <c r="B182" s="39" t="s">
        <v>507</v>
      </c>
      <c r="C182" s="40" t="s">
        <v>381</v>
      </c>
      <c r="D182" s="40">
        <v>2002</v>
      </c>
      <c r="E182" s="40">
        <v>825</v>
      </c>
    </row>
    <row r="183" spans="1:5" ht="12.75">
      <c r="A183" s="39" t="s">
        <v>483</v>
      </c>
      <c r="B183" s="39" t="s">
        <v>508</v>
      </c>
      <c r="C183" s="40" t="s">
        <v>381</v>
      </c>
      <c r="D183" s="40">
        <v>1993</v>
      </c>
      <c r="E183" s="40">
        <v>540</v>
      </c>
    </row>
    <row r="184" spans="1:5" ht="12.75">
      <c r="A184" s="39" t="s">
        <v>483</v>
      </c>
      <c r="B184" s="39" t="s">
        <v>509</v>
      </c>
      <c r="C184" s="40" t="s">
        <v>381</v>
      </c>
      <c r="D184" s="40">
        <v>1974</v>
      </c>
      <c r="E184" s="40">
        <v>460</v>
      </c>
    </row>
    <row r="185" spans="1:5" ht="12.75">
      <c r="A185" s="39" t="s">
        <v>483</v>
      </c>
      <c r="B185" s="39" t="s">
        <v>510</v>
      </c>
      <c r="C185" s="40" t="s">
        <v>381</v>
      </c>
      <c r="D185" s="40">
        <v>1989</v>
      </c>
      <c r="E185" s="40">
        <v>820</v>
      </c>
    </row>
    <row r="186" spans="1:5" ht="12.75">
      <c r="A186" s="39" t="s">
        <v>483</v>
      </c>
      <c r="B186" s="39" t="s">
        <v>511</v>
      </c>
      <c r="C186" s="40" t="s">
        <v>381</v>
      </c>
      <c r="D186" s="40">
        <v>1978</v>
      </c>
      <c r="E186" s="40">
        <v>1100</v>
      </c>
    </row>
    <row r="187" spans="1:5" ht="12.75">
      <c r="A187" s="39" t="s">
        <v>483</v>
      </c>
      <c r="B187" s="39" t="s">
        <v>512</v>
      </c>
      <c r="C187" s="40" t="s">
        <v>381</v>
      </c>
      <c r="D187" s="40">
        <v>1970</v>
      </c>
      <c r="E187" s="40">
        <v>357</v>
      </c>
    </row>
    <row r="188" spans="1:5" ht="12.75">
      <c r="A188" s="39" t="s">
        <v>483</v>
      </c>
      <c r="B188" s="39" t="s">
        <v>513</v>
      </c>
      <c r="C188" s="40" t="s">
        <v>916</v>
      </c>
      <c r="D188" s="40">
        <v>1979</v>
      </c>
      <c r="E188" s="40">
        <v>165</v>
      </c>
    </row>
    <row r="189" spans="1:5" ht="12.75">
      <c r="A189" s="39" t="s">
        <v>483</v>
      </c>
      <c r="B189" s="39" t="s">
        <v>514</v>
      </c>
      <c r="C189" s="40" t="s">
        <v>354</v>
      </c>
      <c r="D189" s="40">
        <v>1975</v>
      </c>
      <c r="E189" s="40">
        <v>559</v>
      </c>
    </row>
    <row r="190" spans="1:5" ht="12.75">
      <c r="A190" s="39" t="s">
        <v>483</v>
      </c>
      <c r="B190" s="39" t="s">
        <v>515</v>
      </c>
      <c r="C190" s="40" t="s">
        <v>354</v>
      </c>
      <c r="D190" s="40">
        <v>1981</v>
      </c>
      <c r="E190" s="40">
        <v>559</v>
      </c>
    </row>
    <row r="191" spans="1:5" ht="12.75">
      <c r="A191" s="39" t="s">
        <v>483</v>
      </c>
      <c r="B191" s="39" t="s">
        <v>516</v>
      </c>
      <c r="C191" s="40" t="s">
        <v>354</v>
      </c>
      <c r="D191" s="40">
        <v>1994</v>
      </c>
      <c r="E191" s="40">
        <v>1180</v>
      </c>
    </row>
    <row r="192" spans="1:5" ht="12.75">
      <c r="A192" s="39" t="s">
        <v>483</v>
      </c>
      <c r="B192" s="39" t="s">
        <v>517</v>
      </c>
      <c r="C192" s="40" t="s">
        <v>354</v>
      </c>
      <c r="D192" s="40">
        <v>1997</v>
      </c>
      <c r="E192" s="40">
        <v>1180</v>
      </c>
    </row>
    <row r="193" spans="1:5" ht="12.75">
      <c r="A193" s="39" t="s">
        <v>483</v>
      </c>
      <c r="B193" s="39" t="s">
        <v>518</v>
      </c>
      <c r="C193" s="40" t="s">
        <v>354</v>
      </c>
      <c r="D193" s="40">
        <v>1977</v>
      </c>
      <c r="E193" s="40">
        <v>566</v>
      </c>
    </row>
    <row r="194" spans="1:5" ht="12.75">
      <c r="A194" s="39" t="s">
        <v>483</v>
      </c>
      <c r="B194" s="39" t="s">
        <v>519</v>
      </c>
      <c r="C194" s="40" t="s">
        <v>354</v>
      </c>
      <c r="D194" s="40">
        <v>1982</v>
      </c>
      <c r="E194" s="40">
        <v>566</v>
      </c>
    </row>
    <row r="195" spans="1:5" ht="12.75">
      <c r="A195" s="39" t="s">
        <v>483</v>
      </c>
      <c r="B195" s="39" t="s">
        <v>520</v>
      </c>
      <c r="C195" s="40" t="s">
        <v>354</v>
      </c>
      <c r="D195" s="40">
        <v>1994</v>
      </c>
      <c r="E195" s="40">
        <v>890</v>
      </c>
    </row>
    <row r="196" spans="1:5" ht="12.75">
      <c r="A196" s="39" t="s">
        <v>483</v>
      </c>
      <c r="B196" s="39" t="s">
        <v>521</v>
      </c>
      <c r="C196" s="40" t="s">
        <v>354</v>
      </c>
      <c r="D196" s="40">
        <v>1970</v>
      </c>
      <c r="E196" s="40">
        <v>340</v>
      </c>
    </row>
    <row r="197" spans="1:5" ht="12.75">
      <c r="A197" s="39" t="s">
        <v>483</v>
      </c>
      <c r="B197" s="39" t="s">
        <v>522</v>
      </c>
      <c r="C197" s="40" t="s">
        <v>354</v>
      </c>
      <c r="D197" s="40">
        <v>1972</v>
      </c>
      <c r="E197" s="40">
        <v>500</v>
      </c>
    </row>
    <row r="198" spans="1:5" ht="12.75">
      <c r="A198" s="39" t="s">
        <v>483</v>
      </c>
      <c r="B198" s="39" t="s">
        <v>523</v>
      </c>
      <c r="C198" s="40" t="s">
        <v>354</v>
      </c>
      <c r="D198" s="40">
        <v>1976</v>
      </c>
      <c r="E198" s="40">
        <v>826</v>
      </c>
    </row>
    <row r="199" spans="1:5" ht="12.75">
      <c r="A199" s="39" t="s">
        <v>483</v>
      </c>
      <c r="B199" s="39" t="s">
        <v>524</v>
      </c>
      <c r="C199" s="40" t="s">
        <v>354</v>
      </c>
      <c r="D199" s="40">
        <v>1979</v>
      </c>
      <c r="E199" s="40">
        <v>1175</v>
      </c>
    </row>
    <row r="200" spans="1:5" ht="12.75">
      <c r="A200" s="39" t="s">
        <v>483</v>
      </c>
      <c r="B200" s="39" t="s">
        <v>525</v>
      </c>
      <c r="C200" s="40" t="s">
        <v>354</v>
      </c>
      <c r="D200" s="40">
        <v>1979</v>
      </c>
      <c r="E200" s="40">
        <v>1175</v>
      </c>
    </row>
    <row r="201" spans="1:5" ht="12.75">
      <c r="A201" s="39" t="s">
        <v>483</v>
      </c>
      <c r="B201" s="39" t="s">
        <v>526</v>
      </c>
      <c r="C201" s="40" t="s">
        <v>354</v>
      </c>
      <c r="D201" s="40">
        <v>1991</v>
      </c>
      <c r="E201" s="40">
        <v>1180</v>
      </c>
    </row>
    <row r="202" spans="1:5" ht="12.75">
      <c r="A202" s="39" t="s">
        <v>483</v>
      </c>
      <c r="B202" s="39" t="s">
        <v>527</v>
      </c>
      <c r="C202" s="40" t="s">
        <v>354</v>
      </c>
      <c r="D202" s="40">
        <v>1993</v>
      </c>
      <c r="E202" s="40">
        <v>1180</v>
      </c>
    </row>
    <row r="203" spans="1:5" ht="12.75">
      <c r="A203" s="39" t="s">
        <v>483</v>
      </c>
      <c r="B203" s="39" t="s">
        <v>528</v>
      </c>
      <c r="C203" s="40" t="s">
        <v>354</v>
      </c>
      <c r="D203" s="40">
        <v>1984</v>
      </c>
      <c r="E203" s="40">
        <v>890</v>
      </c>
    </row>
    <row r="204" spans="1:5" ht="12.75">
      <c r="A204" s="39" t="s">
        <v>483</v>
      </c>
      <c r="B204" s="39" t="s">
        <v>529</v>
      </c>
      <c r="C204" s="40" t="s">
        <v>354</v>
      </c>
      <c r="D204" s="40">
        <v>1985</v>
      </c>
      <c r="E204" s="40">
        <v>890</v>
      </c>
    </row>
    <row r="205" spans="1:5" ht="12.75">
      <c r="A205" s="39" t="s">
        <v>483</v>
      </c>
      <c r="B205" s="39" t="s">
        <v>530</v>
      </c>
      <c r="C205" s="40" t="s">
        <v>354</v>
      </c>
      <c r="D205" s="40">
        <v>1974</v>
      </c>
      <c r="E205" s="40">
        <v>826</v>
      </c>
    </row>
    <row r="206" spans="1:5" ht="12.75">
      <c r="A206" s="39" t="s">
        <v>483</v>
      </c>
      <c r="B206" s="39" t="s">
        <v>531</v>
      </c>
      <c r="C206" s="40" t="s">
        <v>354</v>
      </c>
      <c r="D206" s="40">
        <v>1975</v>
      </c>
      <c r="E206" s="40">
        <v>826</v>
      </c>
    </row>
    <row r="207" spans="1:5" ht="12.75">
      <c r="A207" s="39" t="s">
        <v>483</v>
      </c>
      <c r="B207" s="39" t="s">
        <v>532</v>
      </c>
      <c r="C207" s="40" t="s">
        <v>354</v>
      </c>
      <c r="D207" s="40">
        <v>1985</v>
      </c>
      <c r="E207" s="40">
        <v>870</v>
      </c>
    </row>
    <row r="208" spans="1:5" ht="12.75">
      <c r="A208" s="39" t="s">
        <v>483</v>
      </c>
      <c r="B208" s="39" t="s">
        <v>533</v>
      </c>
      <c r="C208" s="40" t="s">
        <v>354</v>
      </c>
      <c r="D208" s="40">
        <v>1985</v>
      </c>
      <c r="E208" s="40">
        <v>870</v>
      </c>
    </row>
    <row r="209" spans="1:5" ht="12.75">
      <c r="A209" s="39" t="s">
        <v>483</v>
      </c>
      <c r="B209" s="39" t="s">
        <v>534</v>
      </c>
      <c r="C209" s="40" t="s">
        <v>354</v>
      </c>
      <c r="D209" s="40">
        <v>1989</v>
      </c>
      <c r="E209" s="40">
        <v>579</v>
      </c>
    </row>
    <row r="210" spans="1:5" ht="12.75">
      <c r="A210" s="39" t="s">
        <v>483</v>
      </c>
      <c r="B210" s="39" t="s">
        <v>535</v>
      </c>
      <c r="C210" s="40" t="s">
        <v>354</v>
      </c>
      <c r="D210" s="40">
        <v>1991</v>
      </c>
      <c r="E210" s="40">
        <v>579</v>
      </c>
    </row>
    <row r="211" spans="1:5" ht="12.75">
      <c r="A211" s="39" t="s">
        <v>483</v>
      </c>
      <c r="B211" s="39" t="s">
        <v>536</v>
      </c>
      <c r="C211" s="40" t="s">
        <v>354</v>
      </c>
      <c r="D211" s="40">
        <v>1987</v>
      </c>
      <c r="E211" s="40">
        <v>1160</v>
      </c>
    </row>
    <row r="212" spans="1:5" ht="12.75">
      <c r="A212" s="39" t="s">
        <v>59</v>
      </c>
      <c r="B212" s="41" t="s">
        <v>1195</v>
      </c>
      <c r="C212" s="40" t="s">
        <v>538</v>
      </c>
      <c r="D212" s="40">
        <v>1973</v>
      </c>
      <c r="E212" s="40">
        <v>52</v>
      </c>
    </row>
    <row r="213" spans="1:5" ht="12.75">
      <c r="A213" s="39" t="s">
        <v>112</v>
      </c>
      <c r="B213" s="39" t="s">
        <v>556</v>
      </c>
      <c r="C213" s="40" t="s">
        <v>557</v>
      </c>
      <c r="D213" s="40">
        <v>1983</v>
      </c>
      <c r="E213" s="40">
        <v>1185</v>
      </c>
    </row>
    <row r="214" spans="1:5" ht="12.75">
      <c r="A214" s="39" t="s">
        <v>112</v>
      </c>
      <c r="B214" s="39" t="s">
        <v>558</v>
      </c>
      <c r="C214" s="40" t="s">
        <v>557</v>
      </c>
      <c r="D214" s="40">
        <v>1987</v>
      </c>
      <c r="E214" s="40">
        <v>1185</v>
      </c>
    </row>
    <row r="215" spans="1:5" ht="12.75">
      <c r="A215" s="39" t="s">
        <v>21</v>
      </c>
      <c r="B215" s="39" t="s">
        <v>559</v>
      </c>
      <c r="C215" s="40" t="s">
        <v>381</v>
      </c>
      <c r="D215" s="40">
        <v>1990</v>
      </c>
      <c r="E215" s="40">
        <v>655</v>
      </c>
    </row>
    <row r="216" spans="1:5" ht="12.75">
      <c r="A216" s="39" t="s">
        <v>21</v>
      </c>
      <c r="B216" s="39" t="s">
        <v>560</v>
      </c>
      <c r="C216" s="40" t="s">
        <v>381</v>
      </c>
      <c r="D216" s="40">
        <v>1995</v>
      </c>
      <c r="E216" s="40">
        <v>655</v>
      </c>
    </row>
    <row r="217" spans="1:5" ht="12.75">
      <c r="A217" s="39" t="s">
        <v>203</v>
      </c>
      <c r="B217" s="39" t="s">
        <v>561</v>
      </c>
      <c r="C217" s="40" t="s">
        <v>354</v>
      </c>
      <c r="D217" s="40">
        <v>1973</v>
      </c>
      <c r="E217" s="40">
        <v>449</v>
      </c>
    </row>
    <row r="218" spans="1:5" ht="12.75">
      <c r="A218" s="39" t="s">
        <v>204</v>
      </c>
      <c r="B218" s="39" t="s">
        <v>562</v>
      </c>
      <c r="C218" s="40" t="s">
        <v>916</v>
      </c>
      <c r="D218" s="40">
        <v>1971</v>
      </c>
      <c r="E218" s="40">
        <v>125</v>
      </c>
    </row>
    <row r="219" spans="1:5" ht="12.75">
      <c r="A219" s="39" t="s">
        <v>204</v>
      </c>
      <c r="B219" s="39" t="s">
        <v>1101</v>
      </c>
      <c r="C219" s="40" t="s">
        <v>354</v>
      </c>
      <c r="D219" s="40">
        <v>2000</v>
      </c>
      <c r="E219" s="40">
        <v>300</v>
      </c>
    </row>
    <row r="220" spans="1:5" ht="12.75">
      <c r="A220" s="39" t="s">
        <v>1117</v>
      </c>
      <c r="B220" s="39" t="s">
        <v>539</v>
      </c>
      <c r="C220" s="40" t="s">
        <v>916</v>
      </c>
      <c r="D220" s="40">
        <v>1982</v>
      </c>
      <c r="E220" s="40">
        <v>629</v>
      </c>
    </row>
    <row r="221" spans="1:5" ht="12.75">
      <c r="A221" s="39" t="s">
        <v>1117</v>
      </c>
      <c r="B221" s="39" t="s">
        <v>540</v>
      </c>
      <c r="C221" s="40" t="s">
        <v>916</v>
      </c>
      <c r="D221" s="40">
        <v>1997</v>
      </c>
      <c r="E221" s="40">
        <v>650</v>
      </c>
    </row>
    <row r="222" spans="1:5" ht="12.75">
      <c r="A222" s="39" t="s">
        <v>1117</v>
      </c>
      <c r="B222" s="39" t="s">
        <v>541</v>
      </c>
      <c r="C222" s="40" t="s">
        <v>916</v>
      </c>
      <c r="D222" s="40">
        <v>1998</v>
      </c>
      <c r="E222" s="40">
        <v>650</v>
      </c>
    </row>
    <row r="223" spans="1:5" ht="12.75">
      <c r="A223" s="39" t="s">
        <v>1117</v>
      </c>
      <c r="B223" s="39" t="s">
        <v>542</v>
      </c>
      <c r="C223" s="40" t="s">
        <v>916</v>
      </c>
      <c r="D223" s="40">
        <v>1999</v>
      </c>
      <c r="E223" s="40">
        <v>650</v>
      </c>
    </row>
    <row r="224" spans="1:5" ht="12.75">
      <c r="A224" s="39" t="s">
        <v>1117</v>
      </c>
      <c r="B224" s="39" t="s">
        <v>543</v>
      </c>
      <c r="C224" s="40" t="s">
        <v>354</v>
      </c>
      <c r="D224" s="40">
        <v>1977</v>
      </c>
      <c r="E224" s="40">
        <v>556</v>
      </c>
    </row>
    <row r="225" spans="1:5" ht="12.75">
      <c r="A225" s="39" t="s">
        <v>1117</v>
      </c>
      <c r="B225" s="39" t="s">
        <v>544</v>
      </c>
      <c r="C225" s="40" t="s">
        <v>354</v>
      </c>
      <c r="D225" s="40">
        <v>1983</v>
      </c>
      <c r="E225" s="40">
        <v>605</v>
      </c>
    </row>
    <row r="226" spans="1:5" ht="12.75">
      <c r="A226" s="39" t="s">
        <v>1117</v>
      </c>
      <c r="B226" s="39" t="s">
        <v>545</v>
      </c>
      <c r="C226" s="40" t="s">
        <v>354</v>
      </c>
      <c r="D226" s="40">
        <v>1985</v>
      </c>
      <c r="E226" s="40">
        <v>895</v>
      </c>
    </row>
    <row r="227" spans="1:5" ht="12.75">
      <c r="A227" s="39" t="s">
        <v>1117</v>
      </c>
      <c r="B227" s="39" t="s">
        <v>546</v>
      </c>
      <c r="C227" s="40" t="s">
        <v>354</v>
      </c>
      <c r="D227" s="40">
        <v>1985</v>
      </c>
      <c r="E227" s="40">
        <v>895</v>
      </c>
    </row>
    <row r="228" spans="1:5" ht="12.75">
      <c r="A228" s="39" t="s">
        <v>1117</v>
      </c>
      <c r="B228" s="39" t="s">
        <v>547</v>
      </c>
      <c r="C228" s="40" t="s">
        <v>354</v>
      </c>
      <c r="D228" s="40">
        <v>1988</v>
      </c>
      <c r="E228" s="40">
        <v>920</v>
      </c>
    </row>
    <row r="229" spans="1:5" ht="12.75">
      <c r="A229" s="39" t="s">
        <v>1117</v>
      </c>
      <c r="B229" s="39" t="s">
        <v>548</v>
      </c>
      <c r="C229" s="40" t="s">
        <v>354</v>
      </c>
      <c r="D229" s="40">
        <v>1989</v>
      </c>
      <c r="E229" s="40">
        <v>920</v>
      </c>
    </row>
    <row r="230" spans="1:5" ht="12.75">
      <c r="A230" s="39" t="s">
        <v>1117</v>
      </c>
      <c r="B230" s="39" t="s">
        <v>549</v>
      </c>
      <c r="C230" s="40" t="s">
        <v>354</v>
      </c>
      <c r="D230" s="40">
        <v>1998</v>
      </c>
      <c r="E230" s="40">
        <v>960</v>
      </c>
    </row>
    <row r="231" spans="1:5" ht="12.75">
      <c r="A231" s="39" t="s">
        <v>1117</v>
      </c>
      <c r="B231" s="39" t="s">
        <v>550</v>
      </c>
      <c r="C231" s="40" t="s">
        <v>354</v>
      </c>
      <c r="D231" s="40">
        <v>1998</v>
      </c>
      <c r="E231" s="40">
        <v>960</v>
      </c>
    </row>
    <row r="232" spans="1:5" ht="12.75">
      <c r="A232" s="39" t="s">
        <v>1117</v>
      </c>
      <c r="B232" s="39" t="s">
        <v>551</v>
      </c>
      <c r="C232" s="40" t="s">
        <v>354</v>
      </c>
      <c r="D232" s="40">
        <v>1986</v>
      </c>
      <c r="E232" s="40">
        <v>900</v>
      </c>
    </row>
    <row r="233" spans="1:5" ht="12.75">
      <c r="A233" s="39" t="s">
        <v>1117</v>
      </c>
      <c r="B233" s="39" t="s">
        <v>552</v>
      </c>
      <c r="C233" s="40" t="s">
        <v>354</v>
      </c>
      <c r="D233" s="40">
        <v>1986</v>
      </c>
      <c r="E233" s="40">
        <v>900</v>
      </c>
    </row>
    <row r="234" spans="1:5" ht="12.75">
      <c r="A234" s="39" t="s">
        <v>1117</v>
      </c>
      <c r="B234" s="39" t="s">
        <v>553</v>
      </c>
      <c r="C234" s="40" t="s">
        <v>354</v>
      </c>
      <c r="D234" s="40">
        <v>1994</v>
      </c>
      <c r="E234" s="40">
        <v>950</v>
      </c>
    </row>
    <row r="235" spans="1:5" ht="12.75">
      <c r="A235" s="39" t="s">
        <v>1117</v>
      </c>
      <c r="B235" s="39" t="s">
        <v>554</v>
      </c>
      <c r="C235" s="40" t="s">
        <v>354</v>
      </c>
      <c r="D235" s="40">
        <v>1995</v>
      </c>
      <c r="E235" s="40">
        <v>950</v>
      </c>
    </row>
    <row r="236" spans="1:5" ht="12.75">
      <c r="A236" s="39" t="s">
        <v>1117</v>
      </c>
      <c r="B236" s="39" t="s">
        <v>555</v>
      </c>
      <c r="C236" s="40" t="s">
        <v>354</v>
      </c>
      <c r="D236" s="40">
        <v>2001</v>
      </c>
      <c r="E236" s="40">
        <v>950</v>
      </c>
    </row>
    <row r="237" spans="1:5" ht="12.75">
      <c r="A237" s="39" t="s">
        <v>1117</v>
      </c>
      <c r="B237" s="39" t="s">
        <v>1194</v>
      </c>
      <c r="C237" s="40" t="s">
        <v>354</v>
      </c>
      <c r="D237" s="40">
        <v>2002</v>
      </c>
      <c r="E237" s="40">
        <v>950</v>
      </c>
    </row>
    <row r="238" spans="1:5" ht="12.75">
      <c r="A238" s="39" t="s">
        <v>161</v>
      </c>
      <c r="B238" s="39" t="s">
        <v>563</v>
      </c>
      <c r="C238" s="40" t="s">
        <v>916</v>
      </c>
      <c r="D238" s="40">
        <v>1996</v>
      </c>
      <c r="E238" s="40">
        <v>655</v>
      </c>
    </row>
    <row r="239" spans="1:5" ht="12.75">
      <c r="A239" s="39" t="s">
        <v>564</v>
      </c>
      <c r="B239" s="39" t="s">
        <v>565</v>
      </c>
      <c r="C239" s="40" t="s">
        <v>538</v>
      </c>
      <c r="D239" s="40">
        <v>1980</v>
      </c>
      <c r="E239" s="40">
        <v>560</v>
      </c>
    </row>
    <row r="240" spans="1:5" ht="12.75">
      <c r="A240" s="39" t="s">
        <v>564</v>
      </c>
      <c r="B240" s="39" t="s">
        <v>566</v>
      </c>
      <c r="C240" s="40" t="s">
        <v>557</v>
      </c>
      <c r="D240" s="40">
        <v>1974</v>
      </c>
      <c r="E240" s="40">
        <v>11</v>
      </c>
    </row>
    <row r="241" spans="1:5" ht="12.75">
      <c r="A241" s="39" t="s">
        <v>564</v>
      </c>
      <c r="B241" s="39" t="s">
        <v>567</v>
      </c>
      <c r="C241" s="40" t="s">
        <v>557</v>
      </c>
      <c r="D241" s="40">
        <v>1974</v>
      </c>
      <c r="E241" s="40">
        <v>11</v>
      </c>
    </row>
    <row r="242" spans="1:5" ht="12.75">
      <c r="A242" s="39" t="s">
        <v>564</v>
      </c>
      <c r="B242" s="39" t="s">
        <v>568</v>
      </c>
      <c r="C242" s="40" t="s">
        <v>557</v>
      </c>
      <c r="D242" s="40">
        <v>1975</v>
      </c>
      <c r="E242" s="40">
        <v>11</v>
      </c>
    </row>
    <row r="243" spans="1:5" ht="12.75">
      <c r="A243" s="39" t="s">
        <v>564</v>
      </c>
      <c r="B243" s="39" t="s">
        <v>569</v>
      </c>
      <c r="C243" s="40" t="s">
        <v>557</v>
      </c>
      <c r="D243" s="40">
        <v>1976</v>
      </c>
      <c r="E243" s="40">
        <v>11</v>
      </c>
    </row>
    <row r="244" spans="1:5" ht="12.75">
      <c r="A244" s="39" t="s">
        <v>564</v>
      </c>
      <c r="B244" s="39" t="s">
        <v>570</v>
      </c>
      <c r="C244" s="40" t="s">
        <v>557</v>
      </c>
      <c r="D244" s="40">
        <v>1976</v>
      </c>
      <c r="E244" s="40">
        <v>925</v>
      </c>
    </row>
    <row r="245" spans="1:5" ht="12.75">
      <c r="A245" s="39" t="s">
        <v>564</v>
      </c>
      <c r="B245" s="39" t="s">
        <v>571</v>
      </c>
      <c r="C245" s="40" t="s">
        <v>557</v>
      </c>
      <c r="D245" s="40">
        <v>1979</v>
      </c>
      <c r="E245" s="40">
        <v>925</v>
      </c>
    </row>
    <row r="246" spans="1:5" ht="12.75">
      <c r="A246" s="39" t="s">
        <v>564</v>
      </c>
      <c r="B246" s="39" t="s">
        <v>572</v>
      </c>
      <c r="C246" s="40" t="s">
        <v>557</v>
      </c>
      <c r="D246" s="40">
        <v>1983</v>
      </c>
      <c r="E246" s="40">
        <v>925</v>
      </c>
    </row>
    <row r="247" spans="1:5" ht="12.75">
      <c r="A247" s="39" t="s">
        <v>564</v>
      </c>
      <c r="B247" s="39" t="s">
        <v>573</v>
      </c>
      <c r="C247" s="40" t="s">
        <v>557</v>
      </c>
      <c r="D247" s="40">
        <v>1985</v>
      </c>
      <c r="E247" s="40">
        <v>925</v>
      </c>
    </row>
    <row r="248" spans="1:5" ht="12.75">
      <c r="A248" s="39" t="s">
        <v>564</v>
      </c>
      <c r="B248" s="39" t="s">
        <v>574</v>
      </c>
      <c r="C248" s="40" t="s">
        <v>557</v>
      </c>
      <c r="D248" s="40">
        <v>1973</v>
      </c>
      <c r="E248" s="40">
        <v>925</v>
      </c>
    </row>
    <row r="249" spans="1:5" ht="12.75">
      <c r="A249" s="39" t="s">
        <v>564</v>
      </c>
      <c r="B249" s="39" t="s">
        <v>575</v>
      </c>
      <c r="C249" s="40" t="s">
        <v>557</v>
      </c>
      <c r="D249" s="40">
        <v>1975</v>
      </c>
      <c r="E249" s="40">
        <v>925</v>
      </c>
    </row>
    <row r="250" spans="1:5" ht="12.75">
      <c r="A250" s="39" t="s">
        <v>564</v>
      </c>
      <c r="B250" s="39" t="s">
        <v>576</v>
      </c>
      <c r="C250" s="40" t="s">
        <v>557</v>
      </c>
      <c r="D250" s="40">
        <v>1979</v>
      </c>
      <c r="E250" s="40">
        <v>925</v>
      </c>
    </row>
    <row r="251" spans="1:5" ht="12.75">
      <c r="A251" s="39" t="s">
        <v>564</v>
      </c>
      <c r="B251" s="39" t="s">
        <v>577</v>
      </c>
      <c r="C251" s="40" t="s">
        <v>557</v>
      </c>
      <c r="D251" s="40">
        <v>1981</v>
      </c>
      <c r="E251" s="40">
        <v>925</v>
      </c>
    </row>
    <row r="252" spans="1:5" ht="12.75">
      <c r="A252" s="39" t="s">
        <v>564</v>
      </c>
      <c r="B252" s="39" t="s">
        <v>578</v>
      </c>
      <c r="C252" s="40" t="s">
        <v>557</v>
      </c>
      <c r="D252" s="40">
        <v>1982</v>
      </c>
      <c r="E252" s="40">
        <v>925</v>
      </c>
    </row>
    <row r="253" spans="1:5" ht="12.75">
      <c r="A253" s="39" t="s">
        <v>564</v>
      </c>
      <c r="B253" s="39" t="s">
        <v>579</v>
      </c>
      <c r="C253" s="40" t="s">
        <v>557</v>
      </c>
      <c r="D253" s="40">
        <v>1985</v>
      </c>
      <c r="E253" s="40">
        <v>925</v>
      </c>
    </row>
    <row r="254" spans="1:5" ht="12.75">
      <c r="A254" s="39" t="s">
        <v>564</v>
      </c>
      <c r="B254" s="39" t="s">
        <v>580</v>
      </c>
      <c r="C254" s="40" t="s">
        <v>557</v>
      </c>
      <c r="D254" s="40">
        <v>1990</v>
      </c>
      <c r="E254" s="40">
        <v>925</v>
      </c>
    </row>
    <row r="255" spans="1:5" ht="12.75">
      <c r="A255" s="39" t="s">
        <v>564</v>
      </c>
      <c r="B255" s="39" t="s">
        <v>581</v>
      </c>
      <c r="C255" s="40" t="s">
        <v>352</v>
      </c>
      <c r="D255" s="40">
        <v>1985</v>
      </c>
      <c r="E255" s="40">
        <v>950</v>
      </c>
    </row>
    <row r="256" spans="1:5" ht="12.75">
      <c r="A256" s="39" t="s">
        <v>564</v>
      </c>
      <c r="B256" s="39" t="s">
        <v>582</v>
      </c>
      <c r="C256" s="40" t="s">
        <v>352</v>
      </c>
      <c r="D256" s="40">
        <v>1987</v>
      </c>
      <c r="E256" s="40">
        <v>950</v>
      </c>
    </row>
    <row r="257" spans="1:5" ht="12.75">
      <c r="A257" s="39" t="s">
        <v>564</v>
      </c>
      <c r="B257" s="39" t="s">
        <v>583</v>
      </c>
      <c r="C257" s="40" t="s">
        <v>352</v>
      </c>
      <c r="D257" s="40">
        <v>1988</v>
      </c>
      <c r="E257" s="40">
        <v>950</v>
      </c>
    </row>
    <row r="258" spans="1:5" ht="12.75">
      <c r="A258" s="39" t="s">
        <v>564</v>
      </c>
      <c r="B258" s="39" t="s">
        <v>584</v>
      </c>
      <c r="C258" s="40" t="s">
        <v>352</v>
      </c>
      <c r="D258" s="40">
        <v>1993</v>
      </c>
      <c r="E258" s="40">
        <v>950</v>
      </c>
    </row>
    <row r="259" spans="1:5" ht="12.75">
      <c r="A259" s="39" t="s">
        <v>564</v>
      </c>
      <c r="B259" s="39" t="s">
        <v>585</v>
      </c>
      <c r="C259" s="40" t="s">
        <v>352</v>
      </c>
      <c r="D259" s="40">
        <v>1984</v>
      </c>
      <c r="E259" s="40">
        <v>950</v>
      </c>
    </row>
    <row r="260" spans="1:5" ht="12.75">
      <c r="A260" s="39" t="s">
        <v>564</v>
      </c>
      <c r="B260" s="39" t="s">
        <v>586</v>
      </c>
      <c r="C260" s="40" t="s">
        <v>352</v>
      </c>
      <c r="D260" s="40">
        <v>1986</v>
      </c>
      <c r="E260" s="40">
        <v>950</v>
      </c>
    </row>
    <row r="261" spans="1:5" ht="12.75">
      <c r="A261" s="39" t="s">
        <v>564</v>
      </c>
      <c r="B261" s="39" t="s">
        <v>587</v>
      </c>
      <c r="C261" s="40" t="s">
        <v>352</v>
      </c>
      <c r="D261" s="40">
        <v>1973</v>
      </c>
      <c r="E261" s="40">
        <v>411</v>
      </c>
    </row>
    <row r="262" spans="1:5" ht="12.75">
      <c r="A262" s="39" t="s">
        <v>564</v>
      </c>
      <c r="B262" s="39" t="s">
        <v>588</v>
      </c>
      <c r="C262" s="40" t="s">
        <v>352</v>
      </c>
      <c r="D262" s="40">
        <v>1974</v>
      </c>
      <c r="E262" s="40">
        <v>411</v>
      </c>
    </row>
    <row r="263" spans="1:5" ht="12.75">
      <c r="A263" s="39" t="s">
        <v>564</v>
      </c>
      <c r="B263" s="39" t="s">
        <v>589</v>
      </c>
      <c r="C263" s="40" t="s">
        <v>352</v>
      </c>
      <c r="D263" s="40">
        <v>1981</v>
      </c>
      <c r="E263" s="40">
        <v>411</v>
      </c>
    </row>
    <row r="264" spans="1:5" ht="12.75">
      <c r="A264" s="39" t="s">
        <v>564</v>
      </c>
      <c r="B264" s="39" t="s">
        <v>590</v>
      </c>
      <c r="C264" s="40" t="s">
        <v>352</v>
      </c>
      <c r="D264" s="40">
        <v>1984</v>
      </c>
      <c r="E264" s="40">
        <v>411</v>
      </c>
    </row>
    <row r="265" spans="1:5" ht="12.75">
      <c r="A265" s="39" t="s">
        <v>564</v>
      </c>
      <c r="B265" s="39" t="s">
        <v>591</v>
      </c>
      <c r="C265" s="40" t="s">
        <v>352</v>
      </c>
      <c r="D265" s="40">
        <v>1971</v>
      </c>
      <c r="E265" s="40">
        <v>385</v>
      </c>
    </row>
    <row r="266" spans="1:5" ht="12.75">
      <c r="A266" s="39" t="s">
        <v>564</v>
      </c>
      <c r="B266" s="39" t="s">
        <v>592</v>
      </c>
      <c r="C266" s="40" t="s">
        <v>352</v>
      </c>
      <c r="D266" s="40">
        <v>1972</v>
      </c>
      <c r="E266" s="40">
        <v>385</v>
      </c>
    </row>
    <row r="267" spans="1:5" ht="12.75">
      <c r="A267" s="39" t="s">
        <v>564</v>
      </c>
      <c r="B267" s="39" t="s">
        <v>593</v>
      </c>
      <c r="C267" s="40" t="s">
        <v>352</v>
      </c>
      <c r="D267" s="40">
        <v>1980</v>
      </c>
      <c r="E267" s="40">
        <v>950</v>
      </c>
    </row>
    <row r="268" spans="1:5" ht="12.75">
      <c r="A268" s="39" t="s">
        <v>564</v>
      </c>
      <c r="B268" s="39" t="s">
        <v>594</v>
      </c>
      <c r="C268" s="40" t="s">
        <v>352</v>
      </c>
      <c r="D268" s="40">
        <v>2001</v>
      </c>
      <c r="E268" s="40">
        <v>950</v>
      </c>
    </row>
    <row r="269" spans="1:5" ht="12.75">
      <c r="A269" s="39" t="s">
        <v>595</v>
      </c>
      <c r="B269" s="39" t="s">
        <v>596</v>
      </c>
      <c r="C269" s="40" t="s">
        <v>352</v>
      </c>
      <c r="D269" s="40">
        <v>1978</v>
      </c>
      <c r="E269" s="40">
        <v>408</v>
      </c>
    </row>
    <row r="270" spans="1:5" ht="12.75">
      <c r="A270" s="39" t="s">
        <v>595</v>
      </c>
      <c r="B270" s="39" t="s">
        <v>597</v>
      </c>
      <c r="C270" s="40" t="s">
        <v>352</v>
      </c>
      <c r="D270" s="40">
        <v>1980</v>
      </c>
      <c r="E270" s="40">
        <v>408</v>
      </c>
    </row>
    <row r="271" spans="1:5" ht="12.75">
      <c r="A271" s="39" t="s">
        <v>595</v>
      </c>
      <c r="B271" s="39" t="s">
        <v>598</v>
      </c>
      <c r="C271" s="40" t="s">
        <v>352</v>
      </c>
      <c r="D271" s="40">
        <v>1984</v>
      </c>
      <c r="E271" s="40">
        <v>408</v>
      </c>
    </row>
    <row r="272" spans="1:5" ht="12.75">
      <c r="A272" s="39" t="s">
        <v>595</v>
      </c>
      <c r="B272" s="39" t="s">
        <v>599</v>
      </c>
      <c r="C272" s="40" t="s">
        <v>352</v>
      </c>
      <c r="D272" s="40">
        <v>1985</v>
      </c>
      <c r="E272" s="40">
        <v>408</v>
      </c>
    </row>
    <row r="273" spans="1:5" ht="12.75">
      <c r="A273" s="39" t="s">
        <v>595</v>
      </c>
      <c r="B273" s="39" t="s">
        <v>600</v>
      </c>
      <c r="C273" s="40" t="s">
        <v>352</v>
      </c>
      <c r="D273" s="40">
        <v>1998</v>
      </c>
      <c r="E273" s="40">
        <v>405</v>
      </c>
    </row>
    <row r="274" spans="1:5" ht="12.75">
      <c r="A274" s="39" t="s">
        <v>595</v>
      </c>
      <c r="B274" s="39" t="s">
        <v>601</v>
      </c>
      <c r="C274" s="40" t="s">
        <v>352</v>
      </c>
      <c r="D274" s="40">
        <v>1999</v>
      </c>
      <c r="E274" s="40">
        <v>405</v>
      </c>
    </row>
    <row r="275" spans="1:5" ht="12.75">
      <c r="A275" s="39" t="s">
        <v>170</v>
      </c>
      <c r="B275" s="39" t="s">
        <v>602</v>
      </c>
      <c r="C275" s="40" t="s">
        <v>354</v>
      </c>
      <c r="D275" s="40">
        <v>1981</v>
      </c>
      <c r="E275" s="40">
        <v>676</v>
      </c>
    </row>
    <row r="276" spans="1:5" ht="12.75">
      <c r="A276" s="39" t="s">
        <v>603</v>
      </c>
      <c r="B276" s="39" t="s">
        <v>604</v>
      </c>
      <c r="C276" s="40" t="s">
        <v>354</v>
      </c>
      <c r="D276" s="40">
        <v>1984</v>
      </c>
      <c r="E276" s="40">
        <v>900</v>
      </c>
    </row>
    <row r="277" spans="1:5" ht="12.75">
      <c r="A277" s="39" t="s">
        <v>603</v>
      </c>
      <c r="B277" s="39" t="s">
        <v>605</v>
      </c>
      <c r="C277" s="40" t="s">
        <v>354</v>
      </c>
      <c r="D277" s="40">
        <v>1985</v>
      </c>
      <c r="E277" s="40">
        <v>900</v>
      </c>
    </row>
    <row r="278" spans="1:5" ht="12.75">
      <c r="A278" s="39" t="s">
        <v>138</v>
      </c>
      <c r="B278" s="39" t="s">
        <v>606</v>
      </c>
      <c r="C278" s="40" t="s">
        <v>381</v>
      </c>
      <c r="D278" s="40">
        <v>1984</v>
      </c>
      <c r="E278" s="40">
        <v>1080</v>
      </c>
    </row>
    <row r="279" spans="1:5" ht="12.75">
      <c r="A279" s="39" t="s">
        <v>138</v>
      </c>
      <c r="B279" s="39" t="s">
        <v>1083</v>
      </c>
      <c r="C279" s="40" t="s">
        <v>381</v>
      </c>
      <c r="D279" s="40">
        <v>1970</v>
      </c>
      <c r="E279" s="40">
        <v>466</v>
      </c>
    </row>
    <row r="280" spans="1:5" ht="12.75">
      <c r="A280" s="39" t="s">
        <v>138</v>
      </c>
      <c r="B280" s="39" t="s">
        <v>607</v>
      </c>
      <c r="C280" s="40" t="s">
        <v>354</v>
      </c>
      <c r="D280" s="40">
        <v>1980</v>
      </c>
      <c r="E280" s="40">
        <v>974</v>
      </c>
    </row>
    <row r="281" spans="1:5" ht="12.75">
      <c r="A281" s="39" t="s">
        <v>138</v>
      </c>
      <c r="B281" s="39" t="s">
        <v>608</v>
      </c>
      <c r="C281" s="40" t="s">
        <v>354</v>
      </c>
      <c r="D281" s="40">
        <v>1983</v>
      </c>
      <c r="E281" s="40">
        <v>983</v>
      </c>
    </row>
    <row r="282" spans="1:5" ht="12.75">
      <c r="A282" s="39" t="s">
        <v>138</v>
      </c>
      <c r="B282" s="39" t="s">
        <v>609</v>
      </c>
      <c r="C282" s="40" t="s">
        <v>354</v>
      </c>
      <c r="D282" s="40">
        <v>1982</v>
      </c>
      <c r="E282" s="40">
        <v>1028</v>
      </c>
    </row>
    <row r="283" spans="1:5" ht="12.75">
      <c r="A283" s="39" t="s">
        <v>138</v>
      </c>
      <c r="B283" s="39" t="s">
        <v>610</v>
      </c>
      <c r="C283" s="40" t="s">
        <v>354</v>
      </c>
      <c r="D283" s="40">
        <v>1985</v>
      </c>
      <c r="E283" s="40">
        <v>1027</v>
      </c>
    </row>
    <row r="284" spans="1:5" ht="12.75">
      <c r="A284" s="39" t="s">
        <v>138</v>
      </c>
      <c r="B284" s="39" t="s">
        <v>611</v>
      </c>
      <c r="C284" s="40" t="s">
        <v>354</v>
      </c>
      <c r="D284" s="40">
        <v>1968</v>
      </c>
      <c r="E284" s="40">
        <v>160</v>
      </c>
    </row>
    <row r="285" spans="1:5" ht="12.75">
      <c r="A285" s="39" t="s">
        <v>138</v>
      </c>
      <c r="B285" s="39" t="s">
        <v>612</v>
      </c>
      <c r="C285" s="40" t="s">
        <v>354</v>
      </c>
      <c r="D285" s="40">
        <v>1987</v>
      </c>
      <c r="E285" s="40">
        <v>1066</v>
      </c>
    </row>
    <row r="286" spans="1:5" ht="12.75">
      <c r="A286" s="39" t="s">
        <v>138</v>
      </c>
      <c r="B286" s="39" t="s">
        <v>613</v>
      </c>
      <c r="C286" s="40" t="s">
        <v>354</v>
      </c>
      <c r="D286" s="40">
        <v>1987</v>
      </c>
      <c r="E286" s="40">
        <v>1087</v>
      </c>
    </row>
    <row r="287" spans="1:5" ht="12.75">
      <c r="A287" s="39" t="s">
        <v>116</v>
      </c>
      <c r="B287" s="39" t="s">
        <v>614</v>
      </c>
      <c r="C287" s="40" t="s">
        <v>381</v>
      </c>
      <c r="D287" s="40">
        <v>1975</v>
      </c>
      <c r="E287" s="40">
        <v>600</v>
      </c>
    </row>
    <row r="288" spans="1:5" ht="12.75">
      <c r="A288" s="39" t="s">
        <v>116</v>
      </c>
      <c r="B288" s="39" t="s">
        <v>615</v>
      </c>
      <c r="C288" s="40" t="s">
        <v>381</v>
      </c>
      <c r="D288" s="40">
        <v>1977</v>
      </c>
      <c r="E288" s="40">
        <v>600</v>
      </c>
    </row>
    <row r="289" spans="1:5" ht="12.75">
      <c r="A289" s="39" t="s">
        <v>116</v>
      </c>
      <c r="B289" s="39" t="s">
        <v>616</v>
      </c>
      <c r="C289" s="40" t="s">
        <v>381</v>
      </c>
      <c r="D289" s="40">
        <v>1980</v>
      </c>
      <c r="E289" s="40">
        <v>968</v>
      </c>
    </row>
    <row r="290" spans="1:5" ht="12.75">
      <c r="A290" s="39" t="s">
        <v>116</v>
      </c>
      <c r="B290" s="39" t="s">
        <v>617</v>
      </c>
      <c r="C290" s="40" t="s">
        <v>381</v>
      </c>
      <c r="D290" s="40">
        <v>1981</v>
      </c>
      <c r="E290" s="40">
        <v>964</v>
      </c>
    </row>
    <row r="291" spans="1:5" ht="12.75">
      <c r="A291" s="39" t="s">
        <v>116</v>
      </c>
      <c r="B291" s="39" t="s">
        <v>618</v>
      </c>
      <c r="C291" s="40" t="s">
        <v>381</v>
      </c>
      <c r="D291" s="40">
        <v>1985</v>
      </c>
      <c r="E291" s="40">
        <v>1155</v>
      </c>
    </row>
    <row r="292" spans="1:5" ht="12.75">
      <c r="A292" s="39" t="s">
        <v>116</v>
      </c>
      <c r="B292" s="39" t="s">
        <v>619</v>
      </c>
      <c r="C292" s="40" t="s">
        <v>381</v>
      </c>
      <c r="D292" s="40">
        <v>1971</v>
      </c>
      <c r="E292" s="40">
        <v>467</v>
      </c>
    </row>
    <row r="293" spans="1:5" ht="12.75">
      <c r="A293" s="39" t="s">
        <v>116</v>
      </c>
      <c r="B293" s="39" t="s">
        <v>620</v>
      </c>
      <c r="C293" s="40" t="s">
        <v>381</v>
      </c>
      <c r="D293" s="40">
        <v>1974</v>
      </c>
      <c r="E293" s="40">
        <v>602</v>
      </c>
    </row>
    <row r="294" spans="1:5" ht="12.75">
      <c r="A294" s="39" t="s">
        <v>116</v>
      </c>
      <c r="B294" s="39" t="s">
        <v>621</v>
      </c>
      <c r="C294" s="40" t="s">
        <v>381</v>
      </c>
      <c r="D294" s="40">
        <v>1985</v>
      </c>
      <c r="E294" s="40">
        <v>1160</v>
      </c>
    </row>
    <row r="295" spans="1:5" ht="12.75">
      <c r="A295" s="39" t="s">
        <v>116</v>
      </c>
      <c r="B295" s="39" t="s">
        <v>622</v>
      </c>
      <c r="C295" s="40" t="s">
        <v>381</v>
      </c>
      <c r="D295" s="40">
        <v>1974</v>
      </c>
      <c r="E295" s="40">
        <v>830</v>
      </c>
    </row>
    <row r="296" spans="1:5" ht="12.75">
      <c r="A296" s="39" t="s">
        <v>116</v>
      </c>
      <c r="B296" s="39" t="s">
        <v>623</v>
      </c>
      <c r="C296" s="40" t="s">
        <v>354</v>
      </c>
      <c r="D296" s="40">
        <v>1975</v>
      </c>
      <c r="E296" s="40">
        <v>875</v>
      </c>
    </row>
    <row r="297" spans="1:5" ht="12.75">
      <c r="A297" s="39" t="s">
        <v>116</v>
      </c>
      <c r="B297" s="39" t="s">
        <v>624</v>
      </c>
      <c r="C297" s="40" t="s">
        <v>354</v>
      </c>
      <c r="D297" s="40">
        <v>1980</v>
      </c>
      <c r="E297" s="40">
        <v>915</v>
      </c>
    </row>
    <row r="298" spans="1:5" ht="12.75">
      <c r="A298" s="39" t="s">
        <v>116</v>
      </c>
      <c r="B298" s="39" t="s">
        <v>625</v>
      </c>
      <c r="C298" s="40" t="s">
        <v>354</v>
      </c>
      <c r="D298" s="40">
        <v>1982</v>
      </c>
      <c r="E298" s="40">
        <v>915</v>
      </c>
    </row>
    <row r="299" spans="1:5" ht="12.75">
      <c r="A299" s="39" t="s">
        <v>142</v>
      </c>
      <c r="B299" s="39" t="s">
        <v>626</v>
      </c>
      <c r="C299" s="40" t="s">
        <v>381</v>
      </c>
      <c r="D299" s="40">
        <v>1984</v>
      </c>
      <c r="E299" s="40">
        <v>1165</v>
      </c>
    </row>
    <row r="300" spans="1:5" ht="12.75">
      <c r="A300" s="39" t="s">
        <v>142</v>
      </c>
      <c r="B300" s="39" t="s">
        <v>627</v>
      </c>
      <c r="C300" s="40" t="s">
        <v>381</v>
      </c>
      <c r="D300" s="40">
        <v>1972</v>
      </c>
      <c r="E300" s="40">
        <v>355</v>
      </c>
    </row>
    <row r="301" spans="1:5" ht="12.75">
      <c r="A301" s="39" t="s">
        <v>142</v>
      </c>
      <c r="B301" s="39" t="s">
        <v>628</v>
      </c>
      <c r="C301" s="40" t="s">
        <v>354</v>
      </c>
      <c r="D301" s="40">
        <v>1969</v>
      </c>
      <c r="E301" s="40">
        <v>365</v>
      </c>
    </row>
    <row r="302" spans="1:5" ht="12.75">
      <c r="A302" s="39" t="s">
        <v>142</v>
      </c>
      <c r="B302" s="39" t="s">
        <v>629</v>
      </c>
      <c r="C302" s="40" t="s">
        <v>354</v>
      </c>
      <c r="D302" s="40">
        <v>1971</v>
      </c>
      <c r="E302" s="40">
        <v>365</v>
      </c>
    </row>
    <row r="303" spans="1:5" ht="12.75">
      <c r="A303" s="39" t="s">
        <v>142</v>
      </c>
      <c r="B303" s="39" t="s">
        <v>630</v>
      </c>
      <c r="C303" s="40" t="s">
        <v>354</v>
      </c>
      <c r="D303" s="40">
        <v>1993</v>
      </c>
      <c r="E303" s="40">
        <v>970</v>
      </c>
    </row>
    <row r="304" spans="1:5" ht="12.75">
      <c r="A304" s="39" t="s">
        <v>631</v>
      </c>
      <c r="B304" s="39" t="s">
        <v>1193</v>
      </c>
      <c r="C304" s="40" t="s">
        <v>557</v>
      </c>
      <c r="D304" s="40">
        <v>1981</v>
      </c>
      <c r="E304" s="40">
        <v>925</v>
      </c>
    </row>
    <row r="305" spans="1:5" ht="12.75">
      <c r="A305" s="39" t="s">
        <v>631</v>
      </c>
      <c r="B305" s="39" t="s">
        <v>632</v>
      </c>
      <c r="C305" s="40" t="s">
        <v>352</v>
      </c>
      <c r="D305" s="40">
        <v>1987</v>
      </c>
      <c r="E305" s="40">
        <v>950</v>
      </c>
    </row>
    <row r="306" spans="1:5" ht="12.75">
      <c r="A306" s="39" t="s">
        <v>631</v>
      </c>
      <c r="B306" s="39" t="s">
        <v>633</v>
      </c>
      <c r="C306" s="40" t="s">
        <v>352</v>
      </c>
      <c r="D306" s="40">
        <v>1980</v>
      </c>
      <c r="E306" s="40">
        <v>381</v>
      </c>
    </row>
    <row r="307" spans="1:5" ht="12.75">
      <c r="A307" s="39" t="s">
        <v>631</v>
      </c>
      <c r="B307" s="39" t="s">
        <v>634</v>
      </c>
      <c r="C307" s="40" t="s">
        <v>352</v>
      </c>
      <c r="D307" s="40">
        <v>1981</v>
      </c>
      <c r="E307" s="40">
        <v>376</v>
      </c>
    </row>
    <row r="308" spans="1:5" ht="12.75">
      <c r="A308" s="39" t="s">
        <v>631</v>
      </c>
      <c r="B308" s="39" t="s">
        <v>635</v>
      </c>
      <c r="C308" s="40" t="s">
        <v>352</v>
      </c>
      <c r="D308" s="40">
        <v>1986</v>
      </c>
      <c r="E308" s="40">
        <v>950</v>
      </c>
    </row>
    <row r="309" spans="1:5" ht="12.75">
      <c r="A309" s="39" t="s">
        <v>631</v>
      </c>
      <c r="B309" s="39" t="s">
        <v>636</v>
      </c>
      <c r="C309" s="40" t="s">
        <v>352</v>
      </c>
      <c r="D309" s="40">
        <v>1982</v>
      </c>
      <c r="E309" s="40">
        <v>950</v>
      </c>
    </row>
    <row r="310" spans="1:5" ht="12.75">
      <c r="A310" s="39" t="s">
        <v>631</v>
      </c>
      <c r="B310" s="39" t="s">
        <v>637</v>
      </c>
      <c r="C310" s="40" t="s">
        <v>352</v>
      </c>
      <c r="D310" s="40">
        <v>1985</v>
      </c>
      <c r="E310" s="40">
        <v>950</v>
      </c>
    </row>
    <row r="311" spans="1:5" ht="12.75">
      <c r="A311" s="39" t="s">
        <v>631</v>
      </c>
      <c r="B311" s="39" t="s">
        <v>638</v>
      </c>
      <c r="C311" s="40" t="s">
        <v>352</v>
      </c>
      <c r="D311" s="40">
        <v>1989</v>
      </c>
      <c r="E311" s="40">
        <v>950</v>
      </c>
    </row>
    <row r="312" spans="1:5" ht="12.75">
      <c r="A312" s="39" t="s">
        <v>631</v>
      </c>
      <c r="B312" s="39" t="s">
        <v>639</v>
      </c>
      <c r="C312" s="40" t="s">
        <v>352</v>
      </c>
      <c r="D312" s="40">
        <v>1984</v>
      </c>
      <c r="E312" s="40">
        <v>950</v>
      </c>
    </row>
    <row r="313" spans="1:5" ht="12.75">
      <c r="A313" s="39" t="s">
        <v>631</v>
      </c>
      <c r="B313" s="39" t="s">
        <v>640</v>
      </c>
      <c r="C313" s="40" t="s">
        <v>352</v>
      </c>
      <c r="D313" s="40">
        <v>1985</v>
      </c>
      <c r="E313" s="40">
        <v>950</v>
      </c>
    </row>
    <row r="314" spans="1:5" ht="12.75">
      <c r="A314" s="39" t="s">
        <v>631</v>
      </c>
      <c r="B314" s="39" t="s">
        <v>641</v>
      </c>
      <c r="C314" s="40" t="s">
        <v>352</v>
      </c>
      <c r="D314" s="40">
        <v>1986</v>
      </c>
      <c r="E314" s="40">
        <v>950</v>
      </c>
    </row>
    <row r="315" spans="1:5" ht="12.75">
      <c r="A315" s="39" t="s">
        <v>631</v>
      </c>
      <c r="B315" s="39" t="s">
        <v>642</v>
      </c>
      <c r="C315" s="40" t="s">
        <v>352</v>
      </c>
      <c r="D315" s="40">
        <v>1987</v>
      </c>
      <c r="E315" s="40">
        <v>950</v>
      </c>
    </row>
    <row r="316" spans="1:5" ht="12.75">
      <c r="A316" s="39" t="s">
        <v>631</v>
      </c>
      <c r="B316" s="39" t="s">
        <v>643</v>
      </c>
      <c r="C316" s="40" t="s">
        <v>352</v>
      </c>
      <c r="D316" s="40">
        <v>1989</v>
      </c>
      <c r="E316" s="40">
        <v>950</v>
      </c>
    </row>
    <row r="317" spans="1:5" ht="12.75">
      <c r="A317" s="39" t="s">
        <v>631</v>
      </c>
      <c r="B317" s="39" t="s">
        <v>644</v>
      </c>
      <c r="C317" s="40" t="s">
        <v>352</v>
      </c>
      <c r="D317" s="40">
        <v>1995</v>
      </c>
      <c r="E317" s="40">
        <v>950</v>
      </c>
    </row>
    <row r="318" spans="1:5" ht="12.75">
      <c r="A318" s="39" t="s">
        <v>645</v>
      </c>
      <c r="B318" s="39" t="s">
        <v>646</v>
      </c>
      <c r="C318" s="40" t="s">
        <v>647</v>
      </c>
      <c r="D318" s="40">
        <v>1985</v>
      </c>
      <c r="E318" s="40">
        <v>555</v>
      </c>
    </row>
    <row r="319" spans="1:5" ht="12.75">
      <c r="A319" s="39" t="s">
        <v>645</v>
      </c>
      <c r="B319" s="39" t="s">
        <v>648</v>
      </c>
      <c r="C319" s="40" t="s">
        <v>647</v>
      </c>
      <c r="D319" s="40">
        <v>1983</v>
      </c>
      <c r="E319" s="40">
        <v>555</v>
      </c>
    </row>
    <row r="320" spans="1:5" ht="12.75">
      <c r="A320" s="39" t="s">
        <v>645</v>
      </c>
      <c r="B320" s="39" t="s">
        <v>649</v>
      </c>
      <c r="C320" s="40" t="s">
        <v>647</v>
      </c>
      <c r="D320" s="40">
        <v>1983</v>
      </c>
      <c r="E320" s="40">
        <v>605</v>
      </c>
    </row>
    <row r="321" spans="1:5" ht="12.75">
      <c r="A321" s="39" t="s">
        <v>645</v>
      </c>
      <c r="B321" s="39" t="s">
        <v>650</v>
      </c>
      <c r="C321" s="40" t="s">
        <v>647</v>
      </c>
      <c r="D321" s="40">
        <v>1984</v>
      </c>
      <c r="E321" s="40">
        <v>605</v>
      </c>
    </row>
    <row r="322" spans="1:5" ht="12.75">
      <c r="A322" s="39" t="s">
        <v>645</v>
      </c>
      <c r="B322" s="39" t="s">
        <v>651</v>
      </c>
      <c r="C322" s="40" t="s">
        <v>647</v>
      </c>
      <c r="D322" s="40">
        <v>1983</v>
      </c>
      <c r="E322" s="40">
        <v>575</v>
      </c>
    </row>
    <row r="323" spans="1:5" ht="12.75">
      <c r="A323" s="39" t="s">
        <v>645</v>
      </c>
      <c r="B323" s="39" t="s">
        <v>652</v>
      </c>
      <c r="C323" s="40" t="s">
        <v>647</v>
      </c>
      <c r="D323" s="40">
        <v>1984</v>
      </c>
      <c r="E323" s="40">
        <v>575</v>
      </c>
    </row>
    <row r="324" spans="1:5" ht="12.75">
      <c r="A324" s="39" t="s">
        <v>645</v>
      </c>
      <c r="B324" s="39" t="s">
        <v>653</v>
      </c>
      <c r="C324" s="40" t="s">
        <v>647</v>
      </c>
      <c r="D324" s="40">
        <v>1988</v>
      </c>
      <c r="E324" s="40">
        <v>625</v>
      </c>
    </row>
    <row r="325" spans="1:5" ht="12.75">
      <c r="A325" s="39" t="s">
        <v>645</v>
      </c>
      <c r="B325" s="39" t="s">
        <v>654</v>
      </c>
      <c r="C325" s="40" t="s">
        <v>647</v>
      </c>
      <c r="D325" s="40">
        <v>1988</v>
      </c>
      <c r="E325" s="40">
        <v>625</v>
      </c>
    </row>
    <row r="326" spans="1:5" ht="12.75">
      <c r="A326" s="39" t="s">
        <v>645</v>
      </c>
      <c r="B326" s="39" t="s">
        <v>655</v>
      </c>
      <c r="C326" s="40" t="s">
        <v>647</v>
      </c>
      <c r="D326" s="40">
        <v>1976</v>
      </c>
      <c r="E326" s="40">
        <v>610</v>
      </c>
    </row>
    <row r="327" spans="1:5" ht="12.75">
      <c r="A327" s="39" t="s">
        <v>645</v>
      </c>
      <c r="B327" s="39" t="s">
        <v>656</v>
      </c>
      <c r="C327" s="40" t="s">
        <v>647</v>
      </c>
      <c r="D327" s="40">
        <v>1976</v>
      </c>
      <c r="E327" s="40">
        <v>610</v>
      </c>
    </row>
    <row r="328" spans="1:5" ht="12.75">
      <c r="A328" s="39" t="s">
        <v>645</v>
      </c>
      <c r="B328" s="39" t="s">
        <v>657</v>
      </c>
      <c r="C328" s="40" t="s">
        <v>647</v>
      </c>
      <c r="D328" s="40">
        <v>1976</v>
      </c>
      <c r="E328" s="40">
        <v>595</v>
      </c>
    </row>
    <row r="329" spans="1:5" ht="12.75">
      <c r="A329" s="39" t="s">
        <v>645</v>
      </c>
      <c r="B329" s="39" t="s">
        <v>658</v>
      </c>
      <c r="C329" s="40" t="s">
        <v>647</v>
      </c>
      <c r="D329" s="40">
        <v>1977</v>
      </c>
      <c r="E329" s="40">
        <v>595</v>
      </c>
    </row>
    <row r="330" spans="1:5" ht="12.75">
      <c r="A330" s="39" t="s">
        <v>645</v>
      </c>
      <c r="B330" s="39" t="s">
        <v>659</v>
      </c>
      <c r="C330" s="40" t="s">
        <v>647</v>
      </c>
      <c r="D330" s="40">
        <v>1988</v>
      </c>
      <c r="E330" s="40">
        <v>625</v>
      </c>
    </row>
    <row r="331" spans="1:5" ht="12.75">
      <c r="A331" s="39" t="s">
        <v>645</v>
      </c>
      <c r="B331" s="39" t="s">
        <v>660</v>
      </c>
      <c r="C331" s="40" t="s">
        <v>647</v>
      </c>
      <c r="D331" s="40">
        <v>1989</v>
      </c>
      <c r="E331" s="40">
        <v>625</v>
      </c>
    </row>
    <row r="332" spans="1:5" ht="12.75">
      <c r="A332" s="39" t="s">
        <v>645</v>
      </c>
      <c r="B332" s="39" t="s">
        <v>1192</v>
      </c>
      <c r="C332" s="40" t="s">
        <v>661</v>
      </c>
      <c r="D332" s="40">
        <v>1965</v>
      </c>
      <c r="E332" s="40">
        <v>235</v>
      </c>
    </row>
    <row r="333" spans="1:5" ht="12.75">
      <c r="A333" s="39" t="s">
        <v>645</v>
      </c>
      <c r="B333" s="39" t="s">
        <v>1191</v>
      </c>
      <c r="C333" s="40" t="s">
        <v>661</v>
      </c>
      <c r="D333" s="40">
        <v>1965</v>
      </c>
      <c r="E333" s="40">
        <v>235</v>
      </c>
    </row>
    <row r="334" spans="1:5" ht="12.75">
      <c r="A334" s="39" t="s">
        <v>645</v>
      </c>
      <c r="B334" s="39" t="s">
        <v>1190</v>
      </c>
      <c r="C334" s="40" t="s">
        <v>661</v>
      </c>
      <c r="D334" s="40">
        <v>1962</v>
      </c>
      <c r="E334" s="40">
        <v>123</v>
      </c>
    </row>
    <row r="335" spans="1:5" ht="12.75">
      <c r="A335" s="39" t="s">
        <v>645</v>
      </c>
      <c r="B335" s="39" t="s">
        <v>1189</v>
      </c>
      <c r="C335" s="40" t="s">
        <v>661</v>
      </c>
      <c r="D335" s="40">
        <v>1962</v>
      </c>
      <c r="E335" s="40">
        <v>123</v>
      </c>
    </row>
    <row r="336" spans="1:5" ht="12.75">
      <c r="A336" s="39" t="s">
        <v>645</v>
      </c>
      <c r="B336" s="39" t="s">
        <v>1084</v>
      </c>
      <c r="C336" s="40" t="s">
        <v>661</v>
      </c>
      <c r="D336" s="40">
        <v>1956</v>
      </c>
      <c r="E336" s="40">
        <v>50</v>
      </c>
    </row>
    <row r="337" spans="1:5" ht="12.75">
      <c r="A337" s="39" t="s">
        <v>645</v>
      </c>
      <c r="B337" s="39" t="s">
        <v>1085</v>
      </c>
      <c r="C337" s="40" t="s">
        <v>661</v>
      </c>
      <c r="D337" s="40">
        <v>1957</v>
      </c>
      <c r="E337" s="40">
        <v>50</v>
      </c>
    </row>
    <row r="338" spans="1:5" ht="12.75">
      <c r="A338" s="39" t="s">
        <v>645</v>
      </c>
      <c r="B338" s="39" t="s">
        <v>1086</v>
      </c>
      <c r="C338" s="40" t="s">
        <v>661</v>
      </c>
      <c r="D338" s="40">
        <v>1958</v>
      </c>
      <c r="E338" s="40">
        <v>50</v>
      </c>
    </row>
    <row r="339" spans="1:5" ht="12.75">
      <c r="A339" s="39" t="s">
        <v>645</v>
      </c>
      <c r="B339" s="39" t="s">
        <v>1087</v>
      </c>
      <c r="C339" s="40" t="s">
        <v>661</v>
      </c>
      <c r="D339" s="40">
        <v>1959</v>
      </c>
      <c r="E339" s="40">
        <v>50</v>
      </c>
    </row>
    <row r="340" spans="1:5" ht="12.75">
      <c r="A340" s="39" t="s">
        <v>645</v>
      </c>
      <c r="B340" s="39" t="s">
        <v>1088</v>
      </c>
      <c r="C340" s="40" t="s">
        <v>661</v>
      </c>
      <c r="D340" s="40">
        <v>1959</v>
      </c>
      <c r="E340" s="40">
        <v>50</v>
      </c>
    </row>
    <row r="341" spans="1:5" ht="12.75">
      <c r="A341" s="39" t="s">
        <v>645</v>
      </c>
      <c r="B341" s="39" t="s">
        <v>1090</v>
      </c>
      <c r="C341" s="40" t="s">
        <v>661</v>
      </c>
      <c r="D341" s="40">
        <v>1959</v>
      </c>
      <c r="E341" s="40">
        <v>50</v>
      </c>
    </row>
    <row r="342" spans="1:5" ht="12.75">
      <c r="A342" s="39" t="s">
        <v>645</v>
      </c>
      <c r="B342" s="39" t="s">
        <v>1089</v>
      </c>
      <c r="C342" s="40" t="s">
        <v>661</v>
      </c>
      <c r="D342" s="40">
        <v>1959</v>
      </c>
      <c r="E342" s="40">
        <v>50</v>
      </c>
    </row>
    <row r="343" spans="1:5" ht="12.75">
      <c r="A343" s="39" t="s">
        <v>645</v>
      </c>
      <c r="B343" s="39" t="s">
        <v>1091</v>
      </c>
      <c r="C343" s="40" t="s">
        <v>661</v>
      </c>
      <c r="D343" s="40">
        <v>1960</v>
      </c>
      <c r="E343" s="40">
        <v>50</v>
      </c>
    </row>
    <row r="344" spans="1:5" ht="12.75">
      <c r="A344" s="39" t="s">
        <v>645</v>
      </c>
      <c r="B344" s="39" t="s">
        <v>1188</v>
      </c>
      <c r="C344" s="40" t="s">
        <v>661</v>
      </c>
      <c r="D344" s="40">
        <v>1965</v>
      </c>
      <c r="E344" s="40">
        <v>225</v>
      </c>
    </row>
    <row r="345" spans="1:5" ht="12.75">
      <c r="A345" s="39" t="s">
        <v>645</v>
      </c>
      <c r="B345" s="39" t="s">
        <v>1187</v>
      </c>
      <c r="C345" s="40" t="s">
        <v>661</v>
      </c>
      <c r="D345" s="40">
        <v>1965</v>
      </c>
      <c r="E345" s="40">
        <v>225</v>
      </c>
    </row>
    <row r="346" spans="1:5" ht="12.75">
      <c r="A346" s="39" t="s">
        <v>645</v>
      </c>
      <c r="B346" s="39" t="s">
        <v>1186</v>
      </c>
      <c r="C346" s="40" t="s">
        <v>661</v>
      </c>
      <c r="D346" s="40">
        <v>1967</v>
      </c>
      <c r="E346" s="40">
        <v>217</v>
      </c>
    </row>
    <row r="347" spans="1:5" ht="12.75">
      <c r="A347" s="39" t="s">
        <v>645</v>
      </c>
      <c r="B347" s="39" t="s">
        <v>1185</v>
      </c>
      <c r="C347" s="40" t="s">
        <v>661</v>
      </c>
      <c r="D347" s="40">
        <v>1968</v>
      </c>
      <c r="E347" s="40">
        <v>217</v>
      </c>
    </row>
    <row r="348" spans="1:5" ht="12.75">
      <c r="A348" s="39" t="s">
        <v>645</v>
      </c>
      <c r="B348" s="39" t="s">
        <v>1184</v>
      </c>
      <c r="C348" s="40" t="s">
        <v>661</v>
      </c>
      <c r="D348" s="40">
        <v>1966</v>
      </c>
      <c r="E348" s="40">
        <v>210</v>
      </c>
    </row>
    <row r="349" spans="1:5" ht="12.75">
      <c r="A349" s="39" t="s">
        <v>645</v>
      </c>
      <c r="B349" s="39" t="s">
        <v>1183</v>
      </c>
      <c r="C349" s="40" t="s">
        <v>661</v>
      </c>
      <c r="D349" s="40">
        <v>1966</v>
      </c>
      <c r="E349" s="40">
        <v>210</v>
      </c>
    </row>
    <row r="350" spans="1:5" ht="12.75">
      <c r="A350" s="39" t="s">
        <v>645</v>
      </c>
      <c r="B350" s="39" t="s">
        <v>1182</v>
      </c>
      <c r="C350" s="40" t="s">
        <v>661</v>
      </c>
      <c r="D350" s="40">
        <v>1971</v>
      </c>
      <c r="E350" s="40">
        <v>490</v>
      </c>
    </row>
    <row r="351" spans="1:5" ht="12.75">
      <c r="A351" s="39" t="s">
        <v>645</v>
      </c>
      <c r="B351" s="39" t="s">
        <v>1181</v>
      </c>
      <c r="C351" s="40" t="s">
        <v>661</v>
      </c>
      <c r="D351" s="40">
        <v>1971</v>
      </c>
      <c r="E351" s="40">
        <v>490</v>
      </c>
    </row>
    <row r="352" spans="1:5" ht="12.75">
      <c r="A352" s="39" t="s">
        <v>645</v>
      </c>
      <c r="B352" s="39" t="s">
        <v>662</v>
      </c>
      <c r="C352" s="40" t="s">
        <v>354</v>
      </c>
      <c r="D352" s="40">
        <v>1995</v>
      </c>
      <c r="E352" s="40">
        <v>1188</v>
      </c>
    </row>
    <row r="353" spans="1:5" ht="12.75">
      <c r="A353" s="39" t="s">
        <v>663</v>
      </c>
      <c r="B353" s="39" t="s">
        <v>664</v>
      </c>
      <c r="C353" s="40" t="s">
        <v>381</v>
      </c>
      <c r="D353" s="40">
        <v>1974</v>
      </c>
      <c r="E353" s="42">
        <v>1065</v>
      </c>
    </row>
    <row r="354" spans="1:5" ht="12.75">
      <c r="A354" s="39" t="s">
        <v>663</v>
      </c>
      <c r="B354" s="39" t="s">
        <v>665</v>
      </c>
      <c r="C354" s="40" t="s">
        <v>381</v>
      </c>
      <c r="D354" s="40">
        <v>1975</v>
      </c>
      <c r="E354" s="42">
        <v>1104</v>
      </c>
    </row>
    <row r="355" spans="1:5" ht="12.75">
      <c r="A355" s="39" t="s">
        <v>663</v>
      </c>
      <c r="B355" s="39" t="s">
        <v>666</v>
      </c>
      <c r="C355" s="40" t="s">
        <v>381</v>
      </c>
      <c r="D355" s="40">
        <v>1977</v>
      </c>
      <c r="E355" s="42">
        <v>1108</v>
      </c>
    </row>
    <row r="356" spans="1:5" ht="12.75">
      <c r="A356" s="39" t="s">
        <v>663</v>
      </c>
      <c r="B356" s="39" t="s">
        <v>667</v>
      </c>
      <c r="C356" s="40" t="s">
        <v>381</v>
      </c>
      <c r="D356" s="40">
        <v>1977</v>
      </c>
      <c r="E356" s="42">
        <v>820</v>
      </c>
    </row>
    <row r="357" spans="1:5" ht="12.75">
      <c r="A357" s="39" t="s">
        <v>663</v>
      </c>
      <c r="B357" s="39" t="s">
        <v>668</v>
      </c>
      <c r="C357" s="40" t="s">
        <v>381</v>
      </c>
      <c r="D357" s="40">
        <v>1975</v>
      </c>
      <c r="E357" s="42">
        <v>811</v>
      </c>
    </row>
    <row r="358" spans="1:5" ht="12.75">
      <c r="A358" s="39" t="s">
        <v>663</v>
      </c>
      <c r="B358" s="39" t="s">
        <v>669</v>
      </c>
      <c r="C358" s="40" t="s">
        <v>381</v>
      </c>
      <c r="D358" s="40">
        <v>1987</v>
      </c>
      <c r="E358" s="42">
        <v>948</v>
      </c>
    </row>
    <row r="359" spans="1:5" ht="12.75">
      <c r="A359" s="39" t="s">
        <v>663</v>
      </c>
      <c r="B359" s="39" t="s">
        <v>670</v>
      </c>
      <c r="C359" s="40" t="s">
        <v>381</v>
      </c>
      <c r="D359" s="40">
        <v>1984</v>
      </c>
      <c r="E359" s="42">
        <v>1107</v>
      </c>
    </row>
    <row r="360" spans="1:5" ht="12.75">
      <c r="A360" s="39" t="s">
        <v>663</v>
      </c>
      <c r="B360" s="39" t="s">
        <v>671</v>
      </c>
      <c r="C360" s="40" t="s">
        <v>381</v>
      </c>
      <c r="D360" s="40">
        <v>1974</v>
      </c>
      <c r="E360" s="42">
        <v>764</v>
      </c>
    </row>
    <row r="361" spans="1:5" ht="12.75">
      <c r="A361" s="39" t="s">
        <v>663</v>
      </c>
      <c r="B361" s="39" t="s">
        <v>672</v>
      </c>
      <c r="C361" s="40" t="s">
        <v>381</v>
      </c>
      <c r="D361" s="40">
        <v>1970</v>
      </c>
      <c r="E361" s="42">
        <v>788</v>
      </c>
    </row>
    <row r="362" spans="1:5" ht="12.75">
      <c r="A362" s="39" t="s">
        <v>663</v>
      </c>
      <c r="B362" s="39" t="s">
        <v>673</v>
      </c>
      <c r="C362" s="40" t="s">
        <v>381</v>
      </c>
      <c r="D362" s="40">
        <v>1971</v>
      </c>
      <c r="E362" s="42">
        <v>788</v>
      </c>
    </row>
    <row r="363" spans="1:5" ht="12.75">
      <c r="A363" s="39" t="s">
        <v>663</v>
      </c>
      <c r="B363" s="39" t="s">
        <v>674</v>
      </c>
      <c r="C363" s="40" t="s">
        <v>381</v>
      </c>
      <c r="D363" s="40">
        <v>1975</v>
      </c>
      <c r="E363" s="42">
        <v>538</v>
      </c>
    </row>
    <row r="364" spans="1:5" ht="12.75">
      <c r="A364" s="39" t="s">
        <v>663</v>
      </c>
      <c r="B364" s="39" t="s">
        <v>675</v>
      </c>
      <c r="C364" s="40" t="s">
        <v>381</v>
      </c>
      <c r="D364" s="40">
        <v>1988</v>
      </c>
      <c r="E364" s="42">
        <v>1088</v>
      </c>
    </row>
    <row r="365" spans="1:5" ht="12.75">
      <c r="A365" s="39" t="s">
        <v>663</v>
      </c>
      <c r="B365" s="39" t="s">
        <v>676</v>
      </c>
      <c r="C365" s="40" t="s">
        <v>381</v>
      </c>
      <c r="D365" s="40">
        <v>1975</v>
      </c>
      <c r="E365" s="42">
        <v>805</v>
      </c>
    </row>
    <row r="366" spans="1:5" ht="12.75">
      <c r="A366" s="39" t="s">
        <v>663</v>
      </c>
      <c r="B366" s="39" t="s">
        <v>677</v>
      </c>
      <c r="C366" s="40" t="s">
        <v>381</v>
      </c>
      <c r="D366" s="40">
        <v>1985</v>
      </c>
      <c r="E366" s="42">
        <v>1206</v>
      </c>
    </row>
    <row r="367" spans="1:5" ht="12.75">
      <c r="A367" s="39" t="s">
        <v>663</v>
      </c>
      <c r="B367" s="39" t="s">
        <v>678</v>
      </c>
      <c r="C367" s="40" t="s">
        <v>381</v>
      </c>
      <c r="D367" s="40">
        <v>1975</v>
      </c>
      <c r="E367" s="42">
        <v>837</v>
      </c>
    </row>
    <row r="368" spans="1:5" ht="12.75">
      <c r="A368" s="39" t="s">
        <v>663</v>
      </c>
      <c r="B368" s="39" t="s">
        <v>679</v>
      </c>
      <c r="C368" s="40" t="s">
        <v>381</v>
      </c>
      <c r="D368" s="40">
        <v>1979</v>
      </c>
      <c r="E368" s="42">
        <v>859</v>
      </c>
    </row>
    <row r="369" spans="1:5" ht="12.75">
      <c r="A369" s="39" t="s">
        <v>663</v>
      </c>
      <c r="B369" s="39" t="s">
        <v>680</v>
      </c>
      <c r="C369" s="40" t="s">
        <v>381</v>
      </c>
      <c r="D369" s="40">
        <v>1986</v>
      </c>
      <c r="E369" s="42">
        <v>1038</v>
      </c>
    </row>
    <row r="370" spans="1:5" ht="12.75">
      <c r="A370" s="39" t="s">
        <v>663</v>
      </c>
      <c r="B370" s="39" t="s">
        <v>681</v>
      </c>
      <c r="C370" s="40" t="s">
        <v>381</v>
      </c>
      <c r="D370" s="40">
        <v>1984</v>
      </c>
      <c r="E370" s="42">
        <v>1074</v>
      </c>
    </row>
    <row r="371" spans="1:5" ht="12.75">
      <c r="A371" s="39" t="s">
        <v>663</v>
      </c>
      <c r="B371" s="39" t="s">
        <v>682</v>
      </c>
      <c r="C371" s="40" t="s">
        <v>381</v>
      </c>
      <c r="D371" s="40">
        <v>1984</v>
      </c>
      <c r="E371" s="42">
        <v>1074</v>
      </c>
    </row>
    <row r="372" spans="1:5" ht="12.75">
      <c r="A372" s="39" t="s">
        <v>663</v>
      </c>
      <c r="B372" s="39" t="s">
        <v>683</v>
      </c>
      <c r="C372" s="40" t="s">
        <v>381</v>
      </c>
      <c r="D372" s="40">
        <v>1986</v>
      </c>
      <c r="E372" s="42">
        <v>1132</v>
      </c>
    </row>
    <row r="373" spans="1:5" ht="12.75">
      <c r="A373" s="39" t="s">
        <v>663</v>
      </c>
      <c r="B373" s="39" t="s">
        <v>684</v>
      </c>
      <c r="C373" s="40" t="s">
        <v>381</v>
      </c>
      <c r="D373" s="40">
        <v>1990</v>
      </c>
      <c r="E373" s="42">
        <v>1134</v>
      </c>
    </row>
    <row r="374" spans="1:5" ht="12.75">
      <c r="A374" s="39" t="s">
        <v>663</v>
      </c>
      <c r="B374" s="39" t="s">
        <v>685</v>
      </c>
      <c r="C374" s="40" t="s">
        <v>381</v>
      </c>
      <c r="D374" s="40">
        <v>1971</v>
      </c>
      <c r="E374" s="42">
        <v>573</v>
      </c>
    </row>
    <row r="375" spans="1:5" ht="12.75">
      <c r="A375" s="39" t="s">
        <v>663</v>
      </c>
      <c r="B375" s="39" t="s">
        <v>686</v>
      </c>
      <c r="C375" s="40" t="s">
        <v>381</v>
      </c>
      <c r="D375" s="40">
        <v>1969</v>
      </c>
      <c r="E375" s="42">
        <v>565</v>
      </c>
    </row>
    <row r="376" spans="1:5" ht="12.75">
      <c r="A376" s="39" t="s">
        <v>663</v>
      </c>
      <c r="B376" s="39" t="s">
        <v>687</v>
      </c>
      <c r="C376" s="40" t="s">
        <v>381</v>
      </c>
      <c r="D376" s="40">
        <v>1988</v>
      </c>
      <c r="E376" s="42">
        <v>1119</v>
      </c>
    </row>
    <row r="377" spans="1:5" ht="12.75">
      <c r="A377" s="39" t="s">
        <v>663</v>
      </c>
      <c r="B377" s="39" t="s">
        <v>688</v>
      </c>
      <c r="C377" s="40" t="s">
        <v>381</v>
      </c>
      <c r="D377" s="40">
        <v>1969</v>
      </c>
      <c r="E377" s="42">
        <v>619</v>
      </c>
    </row>
    <row r="378" spans="1:5" ht="12.75">
      <c r="A378" s="39" t="s">
        <v>663</v>
      </c>
      <c r="B378" s="39" t="s">
        <v>689</v>
      </c>
      <c r="C378" s="40" t="s">
        <v>381</v>
      </c>
      <c r="D378" s="40">
        <v>1974</v>
      </c>
      <c r="E378" s="42">
        <v>1093</v>
      </c>
    </row>
    <row r="379" spans="1:5" ht="12.75">
      <c r="A379" s="39" t="s">
        <v>663</v>
      </c>
      <c r="B379" s="39" t="s">
        <v>690</v>
      </c>
      <c r="C379" s="40" t="s">
        <v>381</v>
      </c>
      <c r="D379" s="40">
        <v>1974</v>
      </c>
      <c r="E379" s="42">
        <v>1093</v>
      </c>
    </row>
    <row r="380" spans="1:5" ht="12.75">
      <c r="A380" s="39" t="s">
        <v>663</v>
      </c>
      <c r="B380" s="39" t="s">
        <v>691</v>
      </c>
      <c r="C380" s="40" t="s">
        <v>381</v>
      </c>
      <c r="D380" s="40">
        <v>1987</v>
      </c>
      <c r="E380" s="42">
        <v>1197</v>
      </c>
    </row>
    <row r="381" spans="1:5" ht="12.75">
      <c r="A381" s="39" t="s">
        <v>663</v>
      </c>
      <c r="B381" s="39" t="s">
        <v>692</v>
      </c>
      <c r="C381" s="40" t="s">
        <v>381</v>
      </c>
      <c r="D381" s="40">
        <v>1972</v>
      </c>
      <c r="E381" s="42">
        <v>663</v>
      </c>
    </row>
    <row r="382" spans="1:5" ht="12.75">
      <c r="A382" s="39" t="s">
        <v>663</v>
      </c>
      <c r="B382" s="39" t="s">
        <v>693</v>
      </c>
      <c r="C382" s="40" t="s">
        <v>381</v>
      </c>
      <c r="D382" s="40">
        <v>1973</v>
      </c>
      <c r="E382" s="42">
        <v>786</v>
      </c>
    </row>
    <row r="383" spans="1:5" ht="12.75">
      <c r="A383" s="39" t="s">
        <v>663</v>
      </c>
      <c r="B383" s="39" t="s">
        <v>694</v>
      </c>
      <c r="C383" s="40" t="s">
        <v>381</v>
      </c>
      <c r="D383" s="40">
        <v>1973</v>
      </c>
      <c r="E383" s="42">
        <v>786</v>
      </c>
    </row>
    <row r="384" spans="1:5" ht="12.75">
      <c r="A384" s="39" t="s">
        <v>663</v>
      </c>
      <c r="B384" s="39" t="s">
        <v>695</v>
      </c>
      <c r="C384" s="40" t="s">
        <v>381</v>
      </c>
      <c r="D384" s="40">
        <v>1986</v>
      </c>
      <c r="E384" s="42">
        <v>942</v>
      </c>
    </row>
    <row r="385" spans="1:5" ht="12.75">
      <c r="A385" s="39" t="s">
        <v>663</v>
      </c>
      <c r="B385" s="39" t="s">
        <v>696</v>
      </c>
      <c r="C385" s="40" t="s">
        <v>381</v>
      </c>
      <c r="D385" s="40">
        <v>1983</v>
      </c>
      <c r="E385" s="42">
        <v>1093</v>
      </c>
    </row>
    <row r="386" spans="1:5" ht="12.75">
      <c r="A386" s="39" t="s">
        <v>663</v>
      </c>
      <c r="B386" s="39" t="s">
        <v>697</v>
      </c>
      <c r="C386" s="40" t="s">
        <v>381</v>
      </c>
      <c r="D386" s="40">
        <v>1985</v>
      </c>
      <c r="E386" s="42">
        <v>1101</v>
      </c>
    </row>
    <row r="387" spans="1:5" ht="12.75">
      <c r="A387" s="39" t="s">
        <v>663</v>
      </c>
      <c r="B387" s="39" t="s">
        <v>698</v>
      </c>
      <c r="C387" s="40" t="s">
        <v>381</v>
      </c>
      <c r="D387" s="40">
        <v>1972</v>
      </c>
      <c r="E387" s="42">
        <v>510</v>
      </c>
    </row>
    <row r="388" spans="1:5" ht="12.75">
      <c r="A388" s="39" t="s">
        <v>663</v>
      </c>
      <c r="B388" s="39" t="s">
        <v>699</v>
      </c>
      <c r="C388" s="40" t="s">
        <v>354</v>
      </c>
      <c r="D388" s="40">
        <v>1974</v>
      </c>
      <c r="E388" s="42">
        <v>836</v>
      </c>
    </row>
    <row r="389" spans="1:5" ht="12.75">
      <c r="A389" s="39" t="s">
        <v>663</v>
      </c>
      <c r="B389" s="39" t="s">
        <v>700</v>
      </c>
      <c r="C389" s="40" t="s">
        <v>354</v>
      </c>
      <c r="D389" s="40">
        <v>1980</v>
      </c>
      <c r="E389" s="42">
        <v>858</v>
      </c>
    </row>
    <row r="390" spans="1:5" ht="12.75">
      <c r="A390" s="39" t="s">
        <v>663</v>
      </c>
      <c r="B390" s="39" t="s">
        <v>701</v>
      </c>
      <c r="C390" s="40" t="s">
        <v>354</v>
      </c>
      <c r="D390" s="40">
        <v>1976</v>
      </c>
      <c r="E390" s="42">
        <v>814</v>
      </c>
    </row>
    <row r="391" spans="1:5" ht="12.75">
      <c r="A391" s="39" t="s">
        <v>663</v>
      </c>
      <c r="B391" s="39" t="s">
        <v>702</v>
      </c>
      <c r="C391" s="40" t="s">
        <v>354</v>
      </c>
      <c r="D391" s="40">
        <v>1987</v>
      </c>
      <c r="E391" s="42">
        <v>824</v>
      </c>
    </row>
    <row r="392" spans="1:5" ht="12.75">
      <c r="A392" s="39" t="s">
        <v>663</v>
      </c>
      <c r="B392" s="39" t="s">
        <v>703</v>
      </c>
      <c r="C392" s="40" t="s">
        <v>354</v>
      </c>
      <c r="D392" s="40">
        <v>1988</v>
      </c>
      <c r="E392" s="42">
        <v>1134</v>
      </c>
    </row>
    <row r="393" spans="1:5" ht="12.75">
      <c r="A393" s="39" t="s">
        <v>663</v>
      </c>
      <c r="B393" s="39" t="s">
        <v>704</v>
      </c>
      <c r="C393" s="40" t="s">
        <v>354</v>
      </c>
      <c r="D393" s="40">
        <v>1988</v>
      </c>
      <c r="E393" s="42">
        <v>1130</v>
      </c>
    </row>
    <row r="394" spans="1:5" ht="12.75">
      <c r="A394" s="39" t="s">
        <v>663</v>
      </c>
      <c r="B394" s="39" t="s">
        <v>705</v>
      </c>
      <c r="C394" s="40" t="s">
        <v>354</v>
      </c>
      <c r="D394" s="40">
        <v>1985</v>
      </c>
      <c r="E394" s="42">
        <v>1115</v>
      </c>
    </row>
    <row r="395" spans="1:5" ht="12.75">
      <c r="A395" s="39" t="s">
        <v>663</v>
      </c>
      <c r="B395" s="39" t="s">
        <v>706</v>
      </c>
      <c r="C395" s="40" t="s">
        <v>354</v>
      </c>
      <c r="D395" s="40">
        <v>1987</v>
      </c>
      <c r="E395" s="42">
        <v>1115</v>
      </c>
    </row>
    <row r="396" spans="1:5" ht="12.75">
      <c r="A396" s="39" t="s">
        <v>663</v>
      </c>
      <c r="B396" s="39" t="s">
        <v>707</v>
      </c>
      <c r="C396" s="40" t="s">
        <v>354</v>
      </c>
      <c r="D396" s="40">
        <v>1984</v>
      </c>
      <c r="E396" s="42">
        <v>1125</v>
      </c>
    </row>
    <row r="397" spans="1:5" ht="12.75">
      <c r="A397" s="39" t="s">
        <v>663</v>
      </c>
      <c r="B397" s="39" t="s">
        <v>708</v>
      </c>
      <c r="C397" s="40" t="s">
        <v>354</v>
      </c>
      <c r="D397" s="40">
        <v>1975</v>
      </c>
      <c r="E397" s="42">
        <v>830</v>
      </c>
    </row>
    <row r="398" spans="1:5" ht="12.75">
      <c r="A398" s="39" t="s">
        <v>663</v>
      </c>
      <c r="B398" s="39" t="s">
        <v>709</v>
      </c>
      <c r="C398" s="40" t="s">
        <v>354</v>
      </c>
      <c r="D398" s="40">
        <v>1977</v>
      </c>
      <c r="E398" s="42">
        <v>837</v>
      </c>
    </row>
    <row r="399" spans="1:5" ht="12.75">
      <c r="A399" s="39" t="s">
        <v>663</v>
      </c>
      <c r="B399" s="39" t="s">
        <v>710</v>
      </c>
      <c r="C399" s="40" t="s">
        <v>354</v>
      </c>
      <c r="D399" s="40">
        <v>1985</v>
      </c>
      <c r="E399" s="42">
        <v>1129</v>
      </c>
    </row>
    <row r="400" spans="1:5" ht="12.75">
      <c r="A400" s="39" t="s">
        <v>663</v>
      </c>
      <c r="B400" s="39" t="s">
        <v>711</v>
      </c>
      <c r="C400" s="40" t="s">
        <v>354</v>
      </c>
      <c r="D400" s="40">
        <v>1986</v>
      </c>
      <c r="E400" s="42">
        <v>1129</v>
      </c>
    </row>
    <row r="401" spans="1:5" ht="12.75">
      <c r="A401" s="39" t="s">
        <v>663</v>
      </c>
      <c r="B401" s="39" t="s">
        <v>712</v>
      </c>
      <c r="C401" s="40" t="s">
        <v>354</v>
      </c>
      <c r="D401" s="40">
        <v>1990</v>
      </c>
      <c r="E401" s="42">
        <v>1150</v>
      </c>
    </row>
    <row r="402" spans="1:5" ht="12.75">
      <c r="A402" s="39" t="s">
        <v>663</v>
      </c>
      <c r="B402" s="39" t="s">
        <v>713</v>
      </c>
      <c r="C402" s="40" t="s">
        <v>354</v>
      </c>
      <c r="D402" s="40">
        <v>1993</v>
      </c>
      <c r="E402" s="42">
        <v>1150</v>
      </c>
    </row>
    <row r="403" spans="1:5" ht="12.75">
      <c r="A403" s="39" t="s">
        <v>663</v>
      </c>
      <c r="B403" s="39" t="s">
        <v>714</v>
      </c>
      <c r="C403" s="40" t="s">
        <v>354</v>
      </c>
      <c r="D403" s="40">
        <v>1977</v>
      </c>
      <c r="E403" s="42">
        <v>829</v>
      </c>
    </row>
    <row r="404" spans="1:5" ht="12.75">
      <c r="A404" s="39" t="s">
        <v>663</v>
      </c>
      <c r="B404" s="39" t="s">
        <v>715</v>
      </c>
      <c r="C404" s="40" t="s">
        <v>354</v>
      </c>
      <c r="D404" s="40">
        <v>1978</v>
      </c>
      <c r="E404" s="42">
        <v>877</v>
      </c>
    </row>
    <row r="405" spans="1:5" ht="12.75">
      <c r="A405" s="39" t="s">
        <v>663</v>
      </c>
      <c r="B405" s="39" t="s">
        <v>716</v>
      </c>
      <c r="C405" s="40" t="s">
        <v>354</v>
      </c>
      <c r="D405" s="40">
        <v>1985</v>
      </c>
      <c r="E405" s="42">
        <v>1134</v>
      </c>
    </row>
    <row r="406" spans="1:5" ht="12.75">
      <c r="A406" s="39" t="s">
        <v>663</v>
      </c>
      <c r="B406" s="39" t="s">
        <v>717</v>
      </c>
      <c r="C406" s="40" t="s">
        <v>354</v>
      </c>
      <c r="D406" s="40">
        <v>1986</v>
      </c>
      <c r="E406" s="42">
        <v>1087</v>
      </c>
    </row>
    <row r="407" spans="1:5" ht="12.75">
      <c r="A407" s="39" t="s">
        <v>663</v>
      </c>
      <c r="B407" s="39" t="s">
        <v>718</v>
      </c>
      <c r="C407" s="40" t="s">
        <v>354</v>
      </c>
      <c r="D407" s="40">
        <v>1975</v>
      </c>
      <c r="E407" s="42">
        <v>1000</v>
      </c>
    </row>
    <row r="408" spans="1:5" ht="12.75">
      <c r="A408" s="39" t="s">
        <v>663</v>
      </c>
      <c r="B408" s="39" t="s">
        <v>719</v>
      </c>
      <c r="C408" s="40" t="s">
        <v>354</v>
      </c>
      <c r="D408" s="40">
        <v>1978</v>
      </c>
      <c r="E408" s="42">
        <v>1060</v>
      </c>
    </row>
    <row r="409" spans="1:5" ht="12.75">
      <c r="A409" s="39" t="s">
        <v>663</v>
      </c>
      <c r="B409" s="39" t="s">
        <v>720</v>
      </c>
      <c r="C409" s="40" t="s">
        <v>354</v>
      </c>
      <c r="D409" s="40">
        <v>1977</v>
      </c>
      <c r="E409" s="42">
        <v>833</v>
      </c>
    </row>
    <row r="410" spans="1:5" ht="12.75">
      <c r="A410" s="39" t="s">
        <v>663</v>
      </c>
      <c r="B410" s="39" t="s">
        <v>721</v>
      </c>
      <c r="C410" s="40" t="s">
        <v>354</v>
      </c>
      <c r="D410" s="40">
        <v>1981</v>
      </c>
      <c r="E410" s="42">
        <v>840</v>
      </c>
    </row>
    <row r="411" spans="1:5" ht="12.75">
      <c r="A411" s="39" t="s">
        <v>663</v>
      </c>
      <c r="B411" s="39" t="s">
        <v>722</v>
      </c>
      <c r="C411" s="40" t="s">
        <v>354</v>
      </c>
      <c r="D411" s="40">
        <v>1973</v>
      </c>
      <c r="E411" s="42">
        <v>478</v>
      </c>
    </row>
    <row r="412" spans="1:5" ht="12.75">
      <c r="A412" s="39" t="s">
        <v>663</v>
      </c>
      <c r="B412" s="39" t="s">
        <v>723</v>
      </c>
      <c r="C412" s="40" t="s">
        <v>354</v>
      </c>
      <c r="D412" s="40">
        <v>1971</v>
      </c>
      <c r="E412" s="42">
        <v>683</v>
      </c>
    </row>
    <row r="413" spans="1:5" ht="12.75">
      <c r="A413" s="39" t="s">
        <v>663</v>
      </c>
      <c r="B413" s="39" t="s">
        <v>724</v>
      </c>
      <c r="C413" s="40" t="s">
        <v>354</v>
      </c>
      <c r="D413" s="40">
        <v>1974</v>
      </c>
      <c r="E413" s="42">
        <v>942</v>
      </c>
    </row>
    <row r="414" spans="1:5" ht="12.75">
      <c r="A414" s="39" t="s">
        <v>663</v>
      </c>
      <c r="B414" s="39" t="s">
        <v>725</v>
      </c>
      <c r="C414" s="40" t="s">
        <v>354</v>
      </c>
      <c r="D414" s="40">
        <v>1976</v>
      </c>
      <c r="E414" s="42">
        <v>968</v>
      </c>
    </row>
    <row r="415" spans="1:5" ht="12.75">
      <c r="A415" s="39" t="s">
        <v>663</v>
      </c>
      <c r="B415" s="39" t="s">
        <v>726</v>
      </c>
      <c r="C415" s="40" t="s">
        <v>354</v>
      </c>
      <c r="D415" s="40">
        <v>1974</v>
      </c>
      <c r="E415" s="42">
        <v>511</v>
      </c>
    </row>
    <row r="416" spans="1:5" ht="12.75">
      <c r="A416" s="39" t="s">
        <v>663</v>
      </c>
      <c r="B416" s="39" t="s">
        <v>727</v>
      </c>
      <c r="C416" s="40" t="s">
        <v>354</v>
      </c>
      <c r="D416" s="40">
        <v>1981</v>
      </c>
      <c r="E416" s="42">
        <v>1104</v>
      </c>
    </row>
    <row r="417" spans="1:5" ht="12.75">
      <c r="A417" s="39" t="s">
        <v>663</v>
      </c>
      <c r="B417" s="39" t="s">
        <v>728</v>
      </c>
      <c r="C417" s="40" t="s">
        <v>354</v>
      </c>
      <c r="D417" s="40">
        <v>1984</v>
      </c>
      <c r="E417" s="42">
        <v>1104</v>
      </c>
    </row>
    <row r="418" spans="1:5" ht="12.75">
      <c r="A418" s="39" t="s">
        <v>663</v>
      </c>
      <c r="B418" s="39" t="s">
        <v>729</v>
      </c>
      <c r="C418" s="40" t="s">
        <v>354</v>
      </c>
      <c r="D418" s="40">
        <v>1975</v>
      </c>
      <c r="E418" s="42">
        <v>871</v>
      </c>
    </row>
    <row r="419" spans="1:5" ht="12.75">
      <c r="A419" s="39" t="s">
        <v>663</v>
      </c>
      <c r="B419" s="39" t="s">
        <v>730</v>
      </c>
      <c r="C419" s="40" t="s">
        <v>354</v>
      </c>
      <c r="D419" s="40">
        <v>1986</v>
      </c>
      <c r="E419" s="42">
        <v>1139</v>
      </c>
    </row>
    <row r="420" spans="1:5" ht="12.75">
      <c r="A420" s="39" t="s">
        <v>663</v>
      </c>
      <c r="B420" s="39" t="s">
        <v>731</v>
      </c>
      <c r="C420" s="40" t="s">
        <v>354</v>
      </c>
      <c r="D420" s="40">
        <v>1978</v>
      </c>
      <c r="E420" s="42">
        <v>906</v>
      </c>
    </row>
    <row r="421" spans="1:5" ht="12.75">
      <c r="A421" s="39" t="s">
        <v>663</v>
      </c>
      <c r="B421" s="39" t="s">
        <v>732</v>
      </c>
      <c r="C421" s="40" t="s">
        <v>354</v>
      </c>
      <c r="D421" s="40">
        <v>1980</v>
      </c>
      <c r="E421" s="42">
        <v>905</v>
      </c>
    </row>
    <row r="422" spans="1:5" ht="12.75">
      <c r="A422" s="39" t="s">
        <v>663</v>
      </c>
      <c r="B422" s="39" t="s">
        <v>733</v>
      </c>
      <c r="C422" s="40" t="s">
        <v>354</v>
      </c>
      <c r="D422" s="40">
        <v>1973</v>
      </c>
      <c r="E422" s="42">
        <v>846</v>
      </c>
    </row>
    <row r="423" spans="1:5" ht="12.75">
      <c r="A423" s="39" t="s">
        <v>663</v>
      </c>
      <c r="B423" s="39" t="s">
        <v>734</v>
      </c>
      <c r="C423" s="40" t="s">
        <v>354</v>
      </c>
      <c r="D423" s="40">
        <v>1974</v>
      </c>
      <c r="E423" s="42">
        <v>846</v>
      </c>
    </row>
    <row r="424" spans="1:5" ht="12.75">
      <c r="A424" s="39" t="s">
        <v>663</v>
      </c>
      <c r="B424" s="39" t="s">
        <v>735</v>
      </c>
      <c r="C424" s="40" t="s">
        <v>354</v>
      </c>
      <c r="D424" s="40">
        <v>1974</v>
      </c>
      <c r="E424" s="42">
        <v>846</v>
      </c>
    </row>
    <row r="425" spans="1:5" ht="12.75">
      <c r="A425" s="39" t="s">
        <v>663</v>
      </c>
      <c r="B425" s="39" t="s">
        <v>736</v>
      </c>
      <c r="C425" s="40" t="s">
        <v>354</v>
      </c>
      <c r="D425" s="40">
        <v>1971</v>
      </c>
      <c r="E425" s="42">
        <v>730</v>
      </c>
    </row>
    <row r="426" spans="1:5" ht="12.75">
      <c r="A426" s="39" t="s">
        <v>663</v>
      </c>
      <c r="B426" s="39" t="s">
        <v>737</v>
      </c>
      <c r="C426" s="40" t="s">
        <v>354</v>
      </c>
      <c r="D426" s="40">
        <v>1986</v>
      </c>
      <c r="E426" s="42">
        <v>1243</v>
      </c>
    </row>
    <row r="427" spans="1:5" ht="12.75">
      <c r="A427" s="39" t="s">
        <v>663</v>
      </c>
      <c r="B427" s="39" t="s">
        <v>738</v>
      </c>
      <c r="C427" s="40" t="s">
        <v>354</v>
      </c>
      <c r="D427" s="40">
        <v>1986</v>
      </c>
      <c r="E427" s="42">
        <v>1243</v>
      </c>
    </row>
    <row r="428" spans="1:5" ht="12.75">
      <c r="A428" s="39" t="s">
        <v>663</v>
      </c>
      <c r="B428" s="39" t="s">
        <v>739</v>
      </c>
      <c r="C428" s="40" t="s">
        <v>354</v>
      </c>
      <c r="D428" s="40">
        <v>1988</v>
      </c>
      <c r="E428" s="42">
        <v>1247</v>
      </c>
    </row>
    <row r="429" spans="1:5" ht="12.75">
      <c r="A429" s="39" t="s">
        <v>663</v>
      </c>
      <c r="B429" s="39" t="s">
        <v>740</v>
      </c>
      <c r="C429" s="40" t="s">
        <v>354</v>
      </c>
      <c r="D429" s="40">
        <v>1970</v>
      </c>
      <c r="E429" s="42">
        <v>501</v>
      </c>
    </row>
    <row r="430" spans="1:5" ht="12.75">
      <c r="A430" s="39" t="s">
        <v>663</v>
      </c>
      <c r="B430" s="39" t="s">
        <v>741</v>
      </c>
      <c r="C430" s="40" t="s">
        <v>354</v>
      </c>
      <c r="D430" s="40">
        <v>1972</v>
      </c>
      <c r="E430" s="42">
        <v>504</v>
      </c>
    </row>
    <row r="431" spans="1:5" ht="12.75">
      <c r="A431" s="39" t="s">
        <v>663</v>
      </c>
      <c r="B431" s="39" t="s">
        <v>742</v>
      </c>
      <c r="C431" s="40" t="s">
        <v>354</v>
      </c>
      <c r="D431" s="40">
        <v>1973</v>
      </c>
      <c r="E431" s="42">
        <v>520</v>
      </c>
    </row>
    <row r="432" spans="1:5" ht="12.75">
      <c r="A432" s="39" t="s">
        <v>663</v>
      </c>
      <c r="B432" s="39" t="s">
        <v>743</v>
      </c>
      <c r="C432" s="40" t="s">
        <v>354</v>
      </c>
      <c r="D432" s="40">
        <v>1974</v>
      </c>
      <c r="E432" s="42">
        <v>520</v>
      </c>
    </row>
    <row r="433" spans="1:5" ht="12.75">
      <c r="A433" s="39" t="s">
        <v>663</v>
      </c>
      <c r="B433" s="39" t="s">
        <v>744</v>
      </c>
      <c r="C433" s="40" t="s">
        <v>354</v>
      </c>
      <c r="D433" s="40">
        <v>1970</v>
      </c>
      <c r="E433" s="42">
        <v>480</v>
      </c>
    </row>
    <row r="434" spans="1:5" ht="12.75">
      <c r="A434" s="39" t="s">
        <v>663</v>
      </c>
      <c r="B434" s="39" t="s">
        <v>745</v>
      </c>
      <c r="C434" s="40" t="s">
        <v>354</v>
      </c>
      <c r="D434" s="40">
        <v>1977</v>
      </c>
      <c r="E434" s="42">
        <v>1102</v>
      </c>
    </row>
    <row r="435" spans="1:5" ht="12.75">
      <c r="A435" s="39" t="s">
        <v>663</v>
      </c>
      <c r="B435" s="39" t="s">
        <v>746</v>
      </c>
      <c r="C435" s="40" t="s">
        <v>354</v>
      </c>
      <c r="D435" s="40">
        <v>1981</v>
      </c>
      <c r="E435" s="42">
        <v>1100</v>
      </c>
    </row>
    <row r="436" spans="1:5" ht="12.75">
      <c r="A436" s="39" t="s">
        <v>663</v>
      </c>
      <c r="B436" s="39" t="s">
        <v>747</v>
      </c>
      <c r="C436" s="40" t="s">
        <v>354</v>
      </c>
      <c r="D436" s="40">
        <v>1983</v>
      </c>
      <c r="E436" s="42">
        <v>1070</v>
      </c>
    </row>
    <row r="437" spans="1:5" ht="12.75">
      <c r="A437" s="39" t="s">
        <v>663</v>
      </c>
      <c r="B437" s="39" t="s">
        <v>748</v>
      </c>
      <c r="C437" s="40" t="s">
        <v>354</v>
      </c>
      <c r="D437" s="40">
        <v>1984</v>
      </c>
      <c r="E437" s="42">
        <v>1080</v>
      </c>
    </row>
    <row r="438" spans="1:5" ht="12.75">
      <c r="A438" s="39" t="s">
        <v>663</v>
      </c>
      <c r="B438" s="39" t="s">
        <v>749</v>
      </c>
      <c r="C438" s="40" t="s">
        <v>354</v>
      </c>
      <c r="D438" s="40">
        <v>1990</v>
      </c>
      <c r="E438" s="42">
        <v>1156</v>
      </c>
    </row>
    <row r="439" spans="1:5" ht="12.75">
      <c r="A439" s="39" t="s">
        <v>663</v>
      </c>
      <c r="B439" s="39" t="s">
        <v>750</v>
      </c>
      <c r="C439" s="40" t="s">
        <v>354</v>
      </c>
      <c r="D439" s="40">
        <v>1981</v>
      </c>
      <c r="E439" s="42">
        <v>1122</v>
      </c>
    </row>
    <row r="440" spans="1:5" ht="12.75">
      <c r="A440" s="39" t="s">
        <v>663</v>
      </c>
      <c r="B440" s="39" t="s">
        <v>751</v>
      </c>
      <c r="C440" s="40" t="s">
        <v>354</v>
      </c>
      <c r="D440" s="40">
        <v>1982</v>
      </c>
      <c r="E440" s="42">
        <v>1119</v>
      </c>
    </row>
    <row r="441" spans="1:5" ht="12.75">
      <c r="A441" s="39" t="s">
        <v>663</v>
      </c>
      <c r="B441" s="39" t="s">
        <v>752</v>
      </c>
      <c r="C441" s="40" t="s">
        <v>354</v>
      </c>
      <c r="D441" s="40">
        <v>1987</v>
      </c>
      <c r="E441" s="42">
        <v>868</v>
      </c>
    </row>
    <row r="442" spans="1:5" ht="12.75">
      <c r="A442" s="39" t="s">
        <v>663</v>
      </c>
      <c r="B442" s="39" t="s">
        <v>753</v>
      </c>
      <c r="C442" s="40" t="s">
        <v>354</v>
      </c>
      <c r="D442" s="40">
        <v>1988</v>
      </c>
      <c r="E442" s="42">
        <v>1250</v>
      </c>
    </row>
    <row r="443" spans="1:5" ht="12.75">
      <c r="A443" s="39" t="s">
        <v>663</v>
      </c>
      <c r="B443" s="39" t="s">
        <v>754</v>
      </c>
      <c r="C443" s="40" t="s">
        <v>354</v>
      </c>
      <c r="D443" s="40">
        <v>1989</v>
      </c>
      <c r="E443" s="42">
        <v>1250</v>
      </c>
    </row>
    <row r="444" spans="1:5" ht="12.75">
      <c r="A444" s="39" t="s">
        <v>663</v>
      </c>
      <c r="B444" s="39" t="s">
        <v>755</v>
      </c>
      <c r="C444" s="40" t="s">
        <v>354</v>
      </c>
      <c r="D444" s="40">
        <v>1976</v>
      </c>
      <c r="E444" s="42">
        <v>839</v>
      </c>
    </row>
    <row r="445" spans="1:5" ht="12.75">
      <c r="A445" s="39" t="s">
        <v>663</v>
      </c>
      <c r="B445" s="39" t="s">
        <v>756</v>
      </c>
      <c r="C445" s="40" t="s">
        <v>354</v>
      </c>
      <c r="D445" s="40">
        <v>1983</v>
      </c>
      <c r="E445" s="42">
        <v>839</v>
      </c>
    </row>
    <row r="446" spans="1:5" ht="12.75">
      <c r="A446" s="39" t="s">
        <v>663</v>
      </c>
      <c r="B446" s="39" t="s">
        <v>757</v>
      </c>
      <c r="C446" s="40" t="s">
        <v>354</v>
      </c>
      <c r="D446" s="40">
        <v>1972</v>
      </c>
      <c r="E446" s="42">
        <v>805</v>
      </c>
    </row>
    <row r="447" spans="1:5" ht="12.75">
      <c r="A447" s="39" t="s">
        <v>663</v>
      </c>
      <c r="B447" s="39" t="s">
        <v>758</v>
      </c>
      <c r="C447" s="40" t="s">
        <v>354</v>
      </c>
      <c r="D447" s="40">
        <v>1973</v>
      </c>
      <c r="E447" s="42">
        <v>807</v>
      </c>
    </row>
    <row r="448" spans="1:5" ht="12.75">
      <c r="A448" s="39" t="s">
        <v>663</v>
      </c>
      <c r="B448" s="39" t="s">
        <v>759</v>
      </c>
      <c r="C448" s="40" t="s">
        <v>354</v>
      </c>
      <c r="D448" s="40">
        <v>1974</v>
      </c>
      <c r="E448" s="42">
        <v>789</v>
      </c>
    </row>
    <row r="449" spans="1:5" ht="12.75">
      <c r="A449" s="39" t="s">
        <v>663</v>
      </c>
      <c r="B449" s="39" t="s">
        <v>760</v>
      </c>
      <c r="C449" s="40" t="s">
        <v>354</v>
      </c>
      <c r="D449" s="40">
        <v>1972</v>
      </c>
      <c r="E449" s="42">
        <v>693</v>
      </c>
    </row>
    <row r="450" spans="1:5" ht="12.75">
      <c r="A450" s="39" t="s">
        <v>663</v>
      </c>
      <c r="B450" s="39" t="s">
        <v>761</v>
      </c>
      <c r="C450" s="40" t="s">
        <v>354</v>
      </c>
      <c r="D450" s="40">
        <v>1973</v>
      </c>
      <c r="E450" s="42">
        <v>693</v>
      </c>
    </row>
    <row r="451" spans="1:5" ht="12.75">
      <c r="A451" s="39" t="s">
        <v>663</v>
      </c>
      <c r="B451" s="39" t="s">
        <v>762</v>
      </c>
      <c r="C451" s="40" t="s">
        <v>354</v>
      </c>
      <c r="D451" s="40">
        <v>1984</v>
      </c>
      <c r="E451" s="42">
        <v>961</v>
      </c>
    </row>
    <row r="452" spans="1:5" ht="12.75">
      <c r="A452" s="39" t="s">
        <v>663</v>
      </c>
      <c r="B452" s="39" t="s">
        <v>763</v>
      </c>
      <c r="C452" s="40" t="s">
        <v>354</v>
      </c>
      <c r="D452" s="40">
        <v>1987</v>
      </c>
      <c r="E452" s="42">
        <v>1152</v>
      </c>
    </row>
    <row r="453" spans="1:5" ht="12.75">
      <c r="A453" s="39" t="s">
        <v>663</v>
      </c>
      <c r="B453" s="39" t="s">
        <v>764</v>
      </c>
      <c r="C453" s="40" t="s">
        <v>354</v>
      </c>
      <c r="D453" s="40">
        <v>1989</v>
      </c>
      <c r="E453" s="42">
        <v>1153</v>
      </c>
    </row>
    <row r="454" spans="1:5" ht="12.75">
      <c r="A454" s="39" t="s">
        <v>663</v>
      </c>
      <c r="B454" s="39" t="s">
        <v>765</v>
      </c>
      <c r="C454" s="40" t="s">
        <v>354</v>
      </c>
      <c r="D454" s="40">
        <v>1985</v>
      </c>
      <c r="E454" s="42">
        <v>1075</v>
      </c>
    </row>
    <row r="455" spans="1:5" ht="12.75">
      <c r="A455" s="39" t="s">
        <v>663</v>
      </c>
      <c r="B455" s="39" t="s">
        <v>766</v>
      </c>
      <c r="C455" s="40" t="s">
        <v>354</v>
      </c>
      <c r="D455" s="40">
        <v>1996</v>
      </c>
      <c r="E455" s="42">
        <v>1121</v>
      </c>
    </row>
    <row r="456" spans="1:5" ht="12.75">
      <c r="A456" s="43" t="s">
        <v>663</v>
      </c>
      <c r="B456" s="43" t="s">
        <v>767</v>
      </c>
      <c r="C456" s="44" t="s">
        <v>354</v>
      </c>
      <c r="D456" s="44">
        <v>1985</v>
      </c>
      <c r="E456" s="45">
        <v>1166</v>
      </c>
    </row>
    <row r="457" spans="1:5" ht="12.75">
      <c r="A457" s="54" t="s">
        <v>1156</v>
      </c>
      <c r="B457" s="14"/>
      <c r="C457" s="46"/>
      <c r="D457" s="46"/>
      <c r="E457" s="47"/>
    </row>
    <row r="458" spans="1:5" ht="12.75">
      <c r="A458" s="54" t="s">
        <v>1152</v>
      </c>
      <c r="B458" s="14"/>
      <c r="C458" s="46"/>
      <c r="D458" s="46"/>
      <c r="E458" s="47"/>
    </row>
    <row r="459" spans="1:5" ht="12.75">
      <c r="A459" s="54" t="s">
        <v>1153</v>
      </c>
      <c r="B459" s="14"/>
      <c r="C459" s="46"/>
      <c r="D459" s="46"/>
      <c r="E459" s="47"/>
    </row>
    <row r="460" spans="1:5" ht="12.75">
      <c r="A460" s="55" t="s">
        <v>1154</v>
      </c>
      <c r="B460" s="14"/>
      <c r="C460" s="46"/>
      <c r="D460" s="46"/>
      <c r="E460" s="47"/>
    </row>
    <row r="461" spans="1:5" ht="12.75">
      <c r="A461" s="55" t="s">
        <v>1155</v>
      </c>
      <c r="B461" s="14"/>
      <c r="C461" s="46"/>
      <c r="D461" s="46"/>
      <c r="E461" s="47"/>
    </row>
    <row r="462" spans="1:5" ht="12.75">
      <c r="A462" s="55" t="s">
        <v>1157</v>
      </c>
      <c r="B462" s="14"/>
      <c r="C462" s="46"/>
      <c r="D462" s="46"/>
      <c r="E462" s="47"/>
    </row>
  </sheetData>
  <mergeCells count="5">
    <mergeCell ref="E3:E4"/>
    <mergeCell ref="A3:A4"/>
    <mergeCell ref="B3:B4"/>
    <mergeCell ref="C3:C4"/>
    <mergeCell ref="D3:D4"/>
  </mergeCells>
  <printOptions horizontalCentered="1"/>
  <pageMargins left="0.75" right="0.75" top="1" bottom="1" header="0.492125985" footer="0.492125985"/>
  <pageSetup fitToHeight="0" horizontalDpi="300" verticalDpi="300" orientation="portrait" paperSize="9" scale="97" r:id="rId1"/>
  <headerFooter alignWithMargins="0">
    <oddHeader>&amp;C&amp;8ANNEX B: EXPOSURES OF THE PUBLIC AND WORKERS FROM VARIOUS SOURCES OF RADIATION</oddHeader>
    <oddFooter>&amp;L&amp;8Table &amp;A&amp;C&amp;8Page &amp;P of &amp;N&amp;R&amp;8UNSCEAR 2008 Report</oddFooter>
  </headerFooter>
  <rowBreaks count="10" manualBreakCount="10">
    <brk id="53" max="255" man="1"/>
    <brk id="105" max="255" man="1"/>
    <brk id="158" max="255" man="1"/>
    <brk id="212" max="4" man="1"/>
    <brk id="268" max="255" man="1"/>
    <brk id="317" max="255" man="1"/>
    <brk id="371" max="255" man="1"/>
    <brk id="425" max="255" man="1"/>
    <brk id="479" max="255" man="1"/>
    <brk id="5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60"/>
  <sheetViews>
    <sheetView showGridLines="0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140625" style="0" customWidth="1"/>
    <col min="2" max="2" width="18.7109375" style="0" bestFit="1" customWidth="1"/>
  </cols>
  <sheetData>
    <row r="1" spans="1:8" ht="12.75">
      <c r="A1" s="5" t="s">
        <v>1158</v>
      </c>
      <c r="B1" s="5"/>
      <c r="C1" s="5"/>
      <c r="D1" s="5"/>
      <c r="E1" s="5"/>
      <c r="F1" s="5"/>
      <c r="G1" s="5"/>
      <c r="H1" s="1"/>
    </row>
    <row r="2" spans="1:7" ht="12.75">
      <c r="A2" s="14"/>
      <c r="B2" s="14"/>
      <c r="C2" s="14"/>
      <c r="D2" s="14"/>
      <c r="E2" s="14"/>
      <c r="G2" s="1"/>
    </row>
    <row r="3" spans="1:7" ht="12.75">
      <c r="A3" s="15" t="s">
        <v>274</v>
      </c>
      <c r="B3" s="15" t="s">
        <v>346</v>
      </c>
      <c r="C3" s="13">
        <v>1998</v>
      </c>
      <c r="D3" s="13">
        <v>1999</v>
      </c>
      <c r="E3" s="13">
        <v>2000</v>
      </c>
      <c r="F3" s="13">
        <v>2001</v>
      </c>
      <c r="G3" s="13">
        <v>2002</v>
      </c>
    </row>
    <row r="4" spans="1:7" ht="12.75">
      <c r="A4" s="179" t="s">
        <v>647</v>
      </c>
      <c r="B4" s="179"/>
      <c r="C4" s="179"/>
      <c r="D4" s="179"/>
      <c r="E4" s="179"/>
      <c r="F4" s="179"/>
      <c r="G4" s="179"/>
    </row>
    <row r="5" spans="1:7" ht="12.75">
      <c r="A5" s="39" t="s">
        <v>645</v>
      </c>
      <c r="B5" s="39" t="s">
        <v>768</v>
      </c>
      <c r="C5" s="56">
        <v>0.46799999999999997</v>
      </c>
      <c r="D5" s="56">
        <v>0.423</v>
      </c>
      <c r="E5" s="56">
        <v>0.254</v>
      </c>
      <c r="F5" s="56">
        <v>0.6910000000000001</v>
      </c>
      <c r="G5" s="56">
        <v>0.334</v>
      </c>
    </row>
    <row r="6" spans="1:7" ht="12.75">
      <c r="A6" s="39" t="s">
        <v>645</v>
      </c>
      <c r="B6" s="39" t="s">
        <v>1097</v>
      </c>
      <c r="C6" s="56">
        <v>0.964</v>
      </c>
      <c r="D6" s="56">
        <v>1.0819999999999999</v>
      </c>
      <c r="E6" s="56">
        <v>1.03</v>
      </c>
      <c r="F6" s="56">
        <v>1.0190000000000001</v>
      </c>
      <c r="G6" s="56"/>
    </row>
    <row r="7" spans="1:7" ht="12.75">
      <c r="A7" s="39" t="s">
        <v>645</v>
      </c>
      <c r="B7" s="39" t="s">
        <v>1095</v>
      </c>
      <c r="C7" s="56">
        <v>0.9430000000000001</v>
      </c>
      <c r="D7" s="56">
        <v>0.9430000000000001</v>
      </c>
      <c r="E7" s="56">
        <v>1.02</v>
      </c>
      <c r="F7" s="56">
        <v>0.974</v>
      </c>
      <c r="G7" s="56"/>
    </row>
    <row r="8" spans="1:7" ht="12.75">
      <c r="A8" s="39" t="s">
        <v>645</v>
      </c>
      <c r="B8" s="39" t="s">
        <v>1096</v>
      </c>
      <c r="C8" s="56">
        <v>1.0539999999999998</v>
      </c>
      <c r="D8" s="56">
        <v>0.8240000000000001</v>
      </c>
      <c r="E8" s="56">
        <v>1.075</v>
      </c>
      <c r="F8" s="56">
        <v>1.081</v>
      </c>
      <c r="G8" s="56"/>
    </row>
    <row r="9" spans="1:7" ht="12.75">
      <c r="A9" s="39" t="s">
        <v>645</v>
      </c>
      <c r="B9" s="39" t="s">
        <v>772</v>
      </c>
      <c r="C9" s="56">
        <v>0.9510000000000001</v>
      </c>
      <c r="D9" s="56">
        <v>0.94</v>
      </c>
      <c r="E9" s="56">
        <v>0.985</v>
      </c>
      <c r="F9" s="56">
        <v>0.548</v>
      </c>
      <c r="G9" s="56"/>
    </row>
    <row r="10" spans="1:7" ht="12.75">
      <c r="A10" s="39" t="s">
        <v>645</v>
      </c>
      <c r="B10" s="39" t="s">
        <v>773</v>
      </c>
      <c r="C10" s="56">
        <v>1.068</v>
      </c>
      <c r="D10" s="56">
        <v>1.0170000000000001</v>
      </c>
      <c r="E10" s="56">
        <v>0.831</v>
      </c>
      <c r="F10" s="56">
        <v>1.006</v>
      </c>
      <c r="G10" s="56"/>
    </row>
    <row r="11" spans="1:7" ht="12.75">
      <c r="A11" s="39" t="s">
        <v>645</v>
      </c>
      <c r="B11" s="39" t="s">
        <v>1092</v>
      </c>
      <c r="C11" s="56">
        <v>1.073</v>
      </c>
      <c r="D11" s="56">
        <v>1.158</v>
      </c>
      <c r="E11" s="56">
        <v>0.9490000000000001</v>
      </c>
      <c r="F11" s="56">
        <v>0.9430000000000001</v>
      </c>
      <c r="G11" s="56"/>
    </row>
    <row r="12" spans="1:7" ht="12.75">
      <c r="A12" s="179" t="s">
        <v>381</v>
      </c>
      <c r="B12" s="179"/>
      <c r="C12" s="179"/>
      <c r="D12" s="179"/>
      <c r="E12" s="179"/>
      <c r="F12" s="179"/>
      <c r="G12" s="179"/>
    </row>
    <row r="13" spans="1:7" ht="12.75">
      <c r="A13" s="39" t="s">
        <v>1118</v>
      </c>
      <c r="B13" s="39" t="s">
        <v>380</v>
      </c>
      <c r="C13" s="56">
        <v>1.093</v>
      </c>
      <c r="D13" s="56">
        <v>1.002</v>
      </c>
      <c r="E13" s="56">
        <v>1.169</v>
      </c>
      <c r="F13" s="56">
        <v>1.114</v>
      </c>
      <c r="G13" s="56">
        <v>1.035</v>
      </c>
    </row>
    <row r="14" spans="1:7" ht="12.75">
      <c r="A14" s="39" t="s">
        <v>1118</v>
      </c>
      <c r="B14" s="39" t="s">
        <v>382</v>
      </c>
      <c r="C14" s="56">
        <v>1.531</v>
      </c>
      <c r="D14" s="56">
        <v>1.712</v>
      </c>
      <c r="E14" s="56">
        <v>1.627</v>
      </c>
      <c r="F14" s="56">
        <v>1.467</v>
      </c>
      <c r="G14" s="56">
        <v>1.757</v>
      </c>
    </row>
    <row r="15" spans="1:7" ht="12.75">
      <c r="A15" s="39" t="s">
        <v>109</v>
      </c>
      <c r="B15" s="39" t="s">
        <v>774</v>
      </c>
      <c r="C15" s="56">
        <v>1.534</v>
      </c>
      <c r="D15" s="56">
        <v>1.621</v>
      </c>
      <c r="E15" s="56">
        <v>1.606</v>
      </c>
      <c r="F15" s="56">
        <v>1.616</v>
      </c>
      <c r="G15" s="56">
        <v>1.6110000000000002</v>
      </c>
    </row>
    <row r="16" spans="1:7" ht="12.75">
      <c r="A16" s="39" t="s">
        <v>199</v>
      </c>
      <c r="B16" s="39" t="s">
        <v>444</v>
      </c>
      <c r="C16" s="56">
        <v>0.476</v>
      </c>
      <c r="D16" s="56">
        <v>0.74</v>
      </c>
      <c r="E16" s="56">
        <v>0.689</v>
      </c>
      <c r="F16" s="56">
        <v>0.686</v>
      </c>
      <c r="G16" s="56">
        <v>0.102</v>
      </c>
    </row>
    <row r="17" spans="1:7" ht="12.75">
      <c r="A17" s="39" t="s">
        <v>199</v>
      </c>
      <c r="B17" s="39" t="s">
        <v>775</v>
      </c>
      <c r="C17" s="56">
        <v>2.234</v>
      </c>
      <c r="D17" s="56">
        <v>2.135</v>
      </c>
      <c r="E17" s="56">
        <v>2.3390000000000004</v>
      </c>
      <c r="F17" s="56">
        <v>2.409</v>
      </c>
      <c r="G17" s="56">
        <v>2.435</v>
      </c>
    </row>
    <row r="18" spans="1:7" ht="12.75">
      <c r="A18" s="39" t="s">
        <v>199</v>
      </c>
      <c r="B18" s="39" t="s">
        <v>447</v>
      </c>
      <c r="C18" s="56">
        <v>0.755</v>
      </c>
      <c r="D18" s="56">
        <v>0.894</v>
      </c>
      <c r="E18" s="56">
        <v>0.792</v>
      </c>
      <c r="F18" s="56">
        <v>0.701</v>
      </c>
      <c r="G18" s="56">
        <v>0.898</v>
      </c>
    </row>
    <row r="19" spans="1:7" ht="12.75">
      <c r="A19" s="39" t="s">
        <v>199</v>
      </c>
      <c r="B19" s="39" t="s">
        <v>448</v>
      </c>
      <c r="C19" s="56">
        <v>0.556</v>
      </c>
      <c r="D19" s="56">
        <v>1.251</v>
      </c>
      <c r="E19" s="56">
        <v>1.077</v>
      </c>
      <c r="F19" s="56">
        <v>0.969</v>
      </c>
      <c r="G19" s="56">
        <v>1.011</v>
      </c>
    </row>
    <row r="20" spans="1:7" ht="12.75">
      <c r="A20" s="39" t="s">
        <v>199</v>
      </c>
      <c r="B20" s="39" t="s">
        <v>449</v>
      </c>
      <c r="C20" s="56">
        <v>0.827</v>
      </c>
      <c r="D20" s="56">
        <v>0.825</v>
      </c>
      <c r="E20" s="56">
        <v>0.828</v>
      </c>
      <c r="F20" s="56">
        <v>0.832</v>
      </c>
      <c r="G20" s="56">
        <v>0.787</v>
      </c>
    </row>
    <row r="21" spans="1:7" ht="12.75">
      <c r="A21" s="39" t="s">
        <v>468</v>
      </c>
      <c r="B21" s="39" t="s">
        <v>776</v>
      </c>
      <c r="C21" s="56">
        <v>0.234</v>
      </c>
      <c r="D21" s="56">
        <v>0.223</v>
      </c>
      <c r="E21" s="56">
        <v>0.252</v>
      </c>
      <c r="F21" s="56">
        <v>0.261</v>
      </c>
      <c r="G21" s="56">
        <v>0.268</v>
      </c>
    </row>
    <row r="22" spans="1:7" ht="12.75">
      <c r="A22" s="39" t="s">
        <v>483</v>
      </c>
      <c r="B22" s="39" t="s">
        <v>777</v>
      </c>
      <c r="C22" s="56">
        <v>3.459</v>
      </c>
      <c r="D22" s="56">
        <v>3.619</v>
      </c>
      <c r="E22" s="56">
        <v>3.395</v>
      </c>
      <c r="F22" s="56">
        <v>3.825</v>
      </c>
      <c r="G22" s="56">
        <v>3.052</v>
      </c>
    </row>
    <row r="23" spans="1:7" ht="12.75">
      <c r="A23" s="39" t="s">
        <v>483</v>
      </c>
      <c r="B23" s="39" t="s">
        <v>778</v>
      </c>
      <c r="C23" s="56">
        <v>3.804</v>
      </c>
      <c r="D23" s="56">
        <v>3.69</v>
      </c>
      <c r="E23" s="56">
        <v>3.585</v>
      </c>
      <c r="F23" s="56">
        <v>3.134</v>
      </c>
      <c r="G23" s="56">
        <v>2.223</v>
      </c>
    </row>
    <row r="24" spans="1:7" ht="12.75">
      <c r="A24" s="39" t="s">
        <v>483</v>
      </c>
      <c r="B24" s="39" t="s">
        <v>779</v>
      </c>
      <c r="C24" s="56">
        <v>2.898</v>
      </c>
      <c r="D24" s="56">
        <v>2.854</v>
      </c>
      <c r="E24" s="56">
        <v>3.146</v>
      </c>
      <c r="F24" s="56">
        <v>2.515</v>
      </c>
      <c r="G24" s="56">
        <v>1.22</v>
      </c>
    </row>
    <row r="25" spans="1:7" ht="12.75">
      <c r="A25" s="39" t="s">
        <v>483</v>
      </c>
      <c r="B25" s="39" t="s">
        <v>915</v>
      </c>
      <c r="C25" s="56">
        <v>7.126</v>
      </c>
      <c r="D25" s="56">
        <v>7.113</v>
      </c>
      <c r="E25" s="56">
        <v>6.768</v>
      </c>
      <c r="F25" s="56">
        <v>6.907</v>
      </c>
      <c r="G25" s="56">
        <v>5.224</v>
      </c>
    </row>
    <row r="26" spans="1:7" ht="12.75">
      <c r="A26" s="39" t="s">
        <v>483</v>
      </c>
      <c r="B26" s="39" t="s">
        <v>781</v>
      </c>
      <c r="C26" s="56">
        <v>1.222</v>
      </c>
      <c r="D26" s="56">
        <v>1.125</v>
      </c>
      <c r="E26" s="56">
        <v>1.218</v>
      </c>
      <c r="F26" s="56">
        <v>1.808</v>
      </c>
      <c r="G26" s="56">
        <v>1.775</v>
      </c>
    </row>
    <row r="27" spans="1:7" ht="12.75">
      <c r="A27" s="39" t="s">
        <v>483</v>
      </c>
      <c r="B27" s="39" t="s">
        <v>782</v>
      </c>
      <c r="C27" s="56">
        <v>0.54</v>
      </c>
      <c r="D27" s="56">
        <v>0.41</v>
      </c>
      <c r="E27" s="56">
        <v>0.46</v>
      </c>
      <c r="F27" s="56">
        <v>0.45</v>
      </c>
      <c r="G27" s="56">
        <v>0.52</v>
      </c>
    </row>
    <row r="28" spans="1:7" ht="12.75">
      <c r="A28" s="39" t="s">
        <v>483</v>
      </c>
      <c r="B28" s="39" t="s">
        <v>783</v>
      </c>
      <c r="C28" s="56">
        <v>1.22</v>
      </c>
      <c r="D28" s="56">
        <v>1.15</v>
      </c>
      <c r="E28" s="56">
        <v>0.77</v>
      </c>
      <c r="F28" s="56">
        <v>1.17</v>
      </c>
      <c r="G28" s="56">
        <v>1.23</v>
      </c>
    </row>
    <row r="29" spans="1:7" ht="12.75">
      <c r="A29" s="39" t="s">
        <v>483</v>
      </c>
      <c r="B29" s="39" t="s">
        <v>511</v>
      </c>
      <c r="C29" s="56">
        <v>1.08</v>
      </c>
      <c r="D29" s="56">
        <v>0.04</v>
      </c>
      <c r="E29" s="56">
        <v>1.02</v>
      </c>
      <c r="F29" s="56">
        <v>0.74</v>
      </c>
      <c r="G29" s="56">
        <v>0.74</v>
      </c>
    </row>
    <row r="30" spans="1:7" ht="12.75">
      <c r="A30" s="39" t="s">
        <v>483</v>
      </c>
      <c r="B30" s="39" t="s">
        <v>512</v>
      </c>
      <c r="C30" s="56">
        <v>0.214</v>
      </c>
      <c r="D30" s="56">
        <v>0.211</v>
      </c>
      <c r="E30" s="56">
        <v>0</v>
      </c>
      <c r="F30" s="56">
        <v>0.295</v>
      </c>
      <c r="G30" s="56">
        <v>0.291</v>
      </c>
    </row>
    <row r="31" spans="1:7" ht="12.75">
      <c r="A31" s="39" t="s">
        <v>21</v>
      </c>
      <c r="B31" s="39" t="s">
        <v>784</v>
      </c>
      <c r="C31" s="56">
        <v>1.008</v>
      </c>
      <c r="D31" s="56">
        <v>1.091</v>
      </c>
      <c r="E31" s="56">
        <v>0.904</v>
      </c>
      <c r="F31" s="56">
        <v>0.956</v>
      </c>
      <c r="G31" s="56">
        <v>1.068</v>
      </c>
    </row>
    <row r="32" spans="1:7" ht="12.75">
      <c r="A32" s="39" t="s">
        <v>138</v>
      </c>
      <c r="B32" s="39" t="s">
        <v>606</v>
      </c>
      <c r="C32" s="56">
        <v>0.93</v>
      </c>
      <c r="D32" s="56">
        <v>0.852</v>
      </c>
      <c r="E32" s="56">
        <v>0.847</v>
      </c>
      <c r="F32" s="56">
        <v>0.942</v>
      </c>
      <c r="G32" s="56">
        <v>0.899</v>
      </c>
    </row>
    <row r="33" spans="1:7" ht="12.75">
      <c r="A33" s="39" t="s">
        <v>138</v>
      </c>
      <c r="B33" s="39" t="s">
        <v>1083</v>
      </c>
      <c r="C33" s="56">
        <v>0.433</v>
      </c>
      <c r="D33" s="56">
        <v>0.38</v>
      </c>
      <c r="E33" s="56">
        <v>0.44</v>
      </c>
      <c r="F33" s="56">
        <v>0.392</v>
      </c>
      <c r="G33" s="56">
        <v>0.439</v>
      </c>
    </row>
    <row r="34" spans="1:7" ht="12.75">
      <c r="A34" s="39" t="s">
        <v>116</v>
      </c>
      <c r="B34" s="39" t="s">
        <v>785</v>
      </c>
      <c r="C34" s="56">
        <v>0.9703196347031963</v>
      </c>
      <c r="D34" s="56">
        <v>0.7073059360730594</v>
      </c>
      <c r="E34" s="56">
        <v>0.3383561643835617</v>
      </c>
      <c r="F34" s="56">
        <v>0.5125570776255708</v>
      </c>
      <c r="G34" s="56">
        <v>0.4452054794520548</v>
      </c>
    </row>
    <row r="35" spans="1:7" ht="12.75">
      <c r="A35" s="39" t="s">
        <v>116</v>
      </c>
      <c r="B35" s="39" t="s">
        <v>786</v>
      </c>
      <c r="C35" s="56">
        <v>2.682648401826484</v>
      </c>
      <c r="D35" s="56">
        <v>2.702397260273973</v>
      </c>
      <c r="E35" s="56">
        <v>2.17351598173516</v>
      </c>
      <c r="F35" s="56">
        <v>2.6141552511415522</v>
      </c>
      <c r="G35" s="56">
        <v>2.625570776255708</v>
      </c>
    </row>
    <row r="36" spans="1:7" ht="12.75">
      <c r="A36" s="39" t="s">
        <v>116</v>
      </c>
      <c r="B36" s="39" t="s">
        <v>787</v>
      </c>
      <c r="C36" s="56">
        <v>1.5867579908675797</v>
      </c>
      <c r="D36" s="56">
        <v>1.7198630136986304</v>
      </c>
      <c r="E36" s="56">
        <v>1.6219178082191779</v>
      </c>
      <c r="F36" s="56">
        <v>1.937214611872146</v>
      </c>
      <c r="G36" s="56">
        <v>1.5296803652968036</v>
      </c>
    </row>
    <row r="37" spans="1:7" ht="12.75">
      <c r="A37" s="39" t="s">
        <v>116</v>
      </c>
      <c r="B37" s="39" t="s">
        <v>622</v>
      </c>
      <c r="C37" s="56">
        <v>0.639269406392694</v>
      </c>
      <c r="D37" s="56">
        <v>0.569406392694064</v>
      </c>
      <c r="E37" s="56">
        <v>0.3723744292237443</v>
      </c>
      <c r="F37" s="56">
        <v>0.6723744292237442</v>
      </c>
      <c r="G37" s="56">
        <v>0.684931506849315</v>
      </c>
    </row>
    <row r="38" spans="1:7" ht="12.75">
      <c r="A38" s="39" t="s">
        <v>142</v>
      </c>
      <c r="B38" s="39" t="s">
        <v>626</v>
      </c>
      <c r="C38" s="56">
        <v>0.918</v>
      </c>
      <c r="D38" s="56">
        <v>0.949</v>
      </c>
      <c r="E38" s="56">
        <v>1.007</v>
      </c>
      <c r="F38" s="56">
        <v>1.037</v>
      </c>
      <c r="G38" s="56">
        <v>1.047</v>
      </c>
    </row>
    <row r="39" spans="1:7" ht="12.75">
      <c r="A39" s="39" t="s">
        <v>142</v>
      </c>
      <c r="B39" s="39" t="s">
        <v>627</v>
      </c>
      <c r="C39" s="56">
        <v>0.303</v>
      </c>
      <c r="D39" s="56">
        <v>0.308</v>
      </c>
      <c r="E39" s="56">
        <v>0.321</v>
      </c>
      <c r="F39" s="56">
        <v>0.316</v>
      </c>
      <c r="G39" s="56">
        <v>0.323</v>
      </c>
    </row>
    <row r="40" spans="1:7" ht="12.75">
      <c r="A40" s="39" t="s">
        <v>663</v>
      </c>
      <c r="B40" s="39" t="s">
        <v>788</v>
      </c>
      <c r="C40" s="56">
        <v>1.9620000000000002</v>
      </c>
      <c r="D40" s="56">
        <v>2.091</v>
      </c>
      <c r="E40" s="56">
        <v>2.15</v>
      </c>
      <c r="F40" s="56">
        <v>2.08</v>
      </c>
      <c r="G40" s="56">
        <v>2.074</v>
      </c>
    </row>
    <row r="41" spans="1:7" ht="12.75">
      <c r="A41" s="39" t="s">
        <v>663</v>
      </c>
      <c r="B41" s="39" t="s">
        <v>789</v>
      </c>
      <c r="C41" s="56">
        <v>1.521</v>
      </c>
      <c r="D41" s="56">
        <v>1.495</v>
      </c>
      <c r="E41" s="56">
        <v>1.575</v>
      </c>
      <c r="F41" s="56">
        <v>1.581</v>
      </c>
      <c r="G41" s="56">
        <v>1.573</v>
      </c>
    </row>
    <row r="42" spans="1:7" ht="12.75">
      <c r="A42" s="39" t="s">
        <v>663</v>
      </c>
      <c r="B42" s="39" t="s">
        <v>669</v>
      </c>
      <c r="C42" s="56">
        <v>0</v>
      </c>
      <c r="D42" s="56">
        <v>0.537</v>
      </c>
      <c r="E42" s="56">
        <v>0.786</v>
      </c>
      <c r="F42" s="56">
        <v>0.899</v>
      </c>
      <c r="G42" s="56">
        <v>0.874</v>
      </c>
    </row>
    <row r="43" spans="1:7" ht="12.75">
      <c r="A43" s="39" t="s">
        <v>663</v>
      </c>
      <c r="B43" s="39" t="s">
        <v>670</v>
      </c>
      <c r="C43" s="56">
        <v>0.79</v>
      </c>
      <c r="D43" s="56">
        <v>0.696</v>
      </c>
      <c r="E43" s="56">
        <v>0.982</v>
      </c>
      <c r="F43" s="56">
        <v>0.943</v>
      </c>
      <c r="G43" s="56">
        <v>1.025</v>
      </c>
    </row>
    <row r="44" spans="1:7" ht="12.75">
      <c r="A44" s="39" t="s">
        <v>663</v>
      </c>
      <c r="B44" s="39" t="s">
        <v>671</v>
      </c>
      <c r="C44" s="56">
        <v>0.556</v>
      </c>
      <c r="D44" s="56">
        <v>0.743</v>
      </c>
      <c r="E44" s="56">
        <v>0.541</v>
      </c>
      <c r="F44" s="56">
        <v>0.594</v>
      </c>
      <c r="G44" s="56">
        <v>0.721</v>
      </c>
    </row>
    <row r="45" spans="1:7" ht="12.75">
      <c r="A45" s="39" t="s">
        <v>663</v>
      </c>
      <c r="B45" s="39" t="s">
        <v>790</v>
      </c>
      <c r="C45" s="56">
        <v>1.355</v>
      </c>
      <c r="D45" s="56">
        <v>1.411</v>
      </c>
      <c r="E45" s="56">
        <v>1.5110000000000001</v>
      </c>
      <c r="F45" s="56">
        <v>1.431</v>
      </c>
      <c r="G45" s="56">
        <v>1.551</v>
      </c>
    </row>
    <row r="46" spans="1:7" ht="12.75">
      <c r="A46" s="39" t="s">
        <v>663</v>
      </c>
      <c r="B46" s="39" t="s">
        <v>674</v>
      </c>
      <c r="C46" s="56">
        <v>0.438</v>
      </c>
      <c r="D46" s="56">
        <v>0.417</v>
      </c>
      <c r="E46" s="56">
        <v>0.509</v>
      </c>
      <c r="F46" s="56">
        <v>0.441</v>
      </c>
      <c r="G46" s="56">
        <v>0.523</v>
      </c>
    </row>
    <row r="47" spans="1:7" ht="12.75">
      <c r="A47" s="39" t="s">
        <v>663</v>
      </c>
      <c r="B47" s="39" t="s">
        <v>675</v>
      </c>
      <c r="C47" s="56">
        <v>0.816</v>
      </c>
      <c r="D47" s="56">
        <v>1.083</v>
      </c>
      <c r="E47" s="56">
        <v>0.94</v>
      </c>
      <c r="F47" s="56">
        <v>0.978</v>
      </c>
      <c r="G47" s="56">
        <v>1.062</v>
      </c>
    </row>
    <row r="48" spans="1:7" ht="12.75">
      <c r="A48" s="39" t="s">
        <v>663</v>
      </c>
      <c r="B48" s="39" t="s">
        <v>676</v>
      </c>
      <c r="C48" s="56">
        <v>0.563</v>
      </c>
      <c r="D48" s="56">
        <v>0.75</v>
      </c>
      <c r="E48" s="56">
        <v>0.688</v>
      </c>
      <c r="F48" s="56">
        <v>0.809</v>
      </c>
      <c r="G48" s="56">
        <v>0.753</v>
      </c>
    </row>
    <row r="49" spans="1:7" ht="12.75">
      <c r="A49" s="39" t="s">
        <v>663</v>
      </c>
      <c r="B49" s="39" t="s">
        <v>677</v>
      </c>
      <c r="C49" s="56">
        <v>1.049</v>
      </c>
      <c r="D49" s="56">
        <v>0.962</v>
      </c>
      <c r="E49" s="56">
        <v>1.221</v>
      </c>
      <c r="F49" s="56">
        <v>1.133</v>
      </c>
      <c r="G49" s="56">
        <v>1.148</v>
      </c>
    </row>
    <row r="50" spans="1:7" ht="12.75">
      <c r="A50" s="39" t="s">
        <v>663</v>
      </c>
      <c r="B50" s="39" t="s">
        <v>791</v>
      </c>
      <c r="C50" s="56">
        <v>1.46</v>
      </c>
      <c r="D50" s="56">
        <v>1.488</v>
      </c>
      <c r="E50" s="56">
        <v>1.52</v>
      </c>
      <c r="F50" s="56">
        <v>1.608</v>
      </c>
      <c r="G50" s="56">
        <v>1.604</v>
      </c>
    </row>
    <row r="51" spans="1:7" ht="12.75">
      <c r="A51" s="39" t="s">
        <v>663</v>
      </c>
      <c r="B51" s="39" t="s">
        <v>680</v>
      </c>
      <c r="C51" s="56">
        <v>0.993</v>
      </c>
      <c r="D51" s="56">
        <v>0.879</v>
      </c>
      <c r="E51" s="56">
        <v>0.83</v>
      </c>
      <c r="F51" s="56">
        <v>0.921</v>
      </c>
      <c r="G51" s="56">
        <v>1.009</v>
      </c>
    </row>
    <row r="52" spans="1:7" ht="12.75">
      <c r="A52" s="39" t="s">
        <v>663</v>
      </c>
      <c r="B52" s="39" t="s">
        <v>792</v>
      </c>
      <c r="C52" s="56">
        <v>0.381</v>
      </c>
      <c r="D52" s="56">
        <v>1.6720000000000002</v>
      </c>
      <c r="E52" s="56">
        <v>2.144</v>
      </c>
      <c r="F52" s="56">
        <v>2.229</v>
      </c>
      <c r="G52" s="56">
        <v>2.046</v>
      </c>
    </row>
    <row r="53" spans="1:7" ht="12.75">
      <c r="A53" s="39" t="s">
        <v>663</v>
      </c>
      <c r="B53" s="39" t="s">
        <v>793</v>
      </c>
      <c r="C53" s="56">
        <v>1.907</v>
      </c>
      <c r="D53" s="56">
        <v>2.089</v>
      </c>
      <c r="E53" s="56">
        <v>2.161</v>
      </c>
      <c r="F53" s="56">
        <v>2.2119999999999997</v>
      </c>
      <c r="G53" s="56">
        <v>2.2030000000000003</v>
      </c>
    </row>
    <row r="54" spans="1:7" ht="12.75">
      <c r="A54" s="39" t="s">
        <v>663</v>
      </c>
      <c r="B54" s="39" t="s">
        <v>685</v>
      </c>
      <c r="C54" s="56">
        <v>0.47</v>
      </c>
      <c r="D54" s="56">
        <v>0.531</v>
      </c>
      <c r="E54" s="56">
        <v>0.485</v>
      </c>
      <c r="F54" s="56">
        <v>0.443</v>
      </c>
      <c r="G54" s="56">
        <v>0.573</v>
      </c>
    </row>
    <row r="55" spans="1:7" ht="12.75">
      <c r="A55" s="39" t="s">
        <v>663</v>
      </c>
      <c r="B55" s="39" t="s">
        <v>794</v>
      </c>
      <c r="C55" s="56">
        <v>1.387</v>
      </c>
      <c r="D55" s="56">
        <v>1.41</v>
      </c>
      <c r="E55" s="56">
        <v>1.447</v>
      </c>
      <c r="F55" s="56">
        <v>1.511</v>
      </c>
      <c r="G55" s="56">
        <v>1.521</v>
      </c>
    </row>
    <row r="56" spans="1:7" ht="12.75">
      <c r="A56" s="39" t="s">
        <v>663</v>
      </c>
      <c r="B56" s="39" t="s">
        <v>688</v>
      </c>
      <c r="C56" s="56">
        <v>0.491</v>
      </c>
      <c r="D56" s="56">
        <v>0.615</v>
      </c>
      <c r="E56" s="56">
        <v>0.446</v>
      </c>
      <c r="F56" s="56">
        <v>0.597</v>
      </c>
      <c r="G56" s="56">
        <v>0.574</v>
      </c>
    </row>
    <row r="57" spans="1:7" ht="12.75">
      <c r="A57" s="39" t="s">
        <v>663</v>
      </c>
      <c r="B57" s="39" t="s">
        <v>795</v>
      </c>
      <c r="C57" s="56">
        <v>1.8809999999999998</v>
      </c>
      <c r="D57" s="56">
        <v>2.057</v>
      </c>
      <c r="E57" s="56">
        <v>2.064</v>
      </c>
      <c r="F57" s="56">
        <v>2.043</v>
      </c>
      <c r="G57" s="56">
        <v>2.11</v>
      </c>
    </row>
    <row r="58" spans="1:7" ht="12.75">
      <c r="A58" s="39" t="s">
        <v>663</v>
      </c>
      <c r="B58" s="39" t="s">
        <v>691</v>
      </c>
      <c r="C58" s="56">
        <v>1.163</v>
      </c>
      <c r="D58" s="56">
        <v>1.042</v>
      </c>
      <c r="E58" s="56">
        <v>1.151</v>
      </c>
      <c r="F58" s="56">
        <v>0.888</v>
      </c>
      <c r="G58" s="56">
        <v>1.139</v>
      </c>
    </row>
    <row r="59" spans="1:7" ht="12.75">
      <c r="A59" s="39" t="s">
        <v>663</v>
      </c>
      <c r="B59" s="39" t="s">
        <v>692</v>
      </c>
      <c r="C59" s="56">
        <v>0.651</v>
      </c>
      <c r="D59" s="56">
        <v>0.511</v>
      </c>
      <c r="E59" s="56">
        <v>0.629</v>
      </c>
      <c r="F59" s="56">
        <v>0.587</v>
      </c>
      <c r="G59" s="56">
        <v>0.659</v>
      </c>
    </row>
    <row r="60" spans="1:7" ht="12.75">
      <c r="A60" s="39" t="s">
        <v>663</v>
      </c>
      <c r="B60" s="39" t="s">
        <v>796</v>
      </c>
      <c r="C60" s="56">
        <v>0.795</v>
      </c>
      <c r="D60" s="56">
        <v>1.476</v>
      </c>
      <c r="E60" s="56">
        <v>1.414</v>
      </c>
      <c r="F60" s="56">
        <v>1.482</v>
      </c>
      <c r="G60" s="56">
        <v>1.4</v>
      </c>
    </row>
    <row r="61" spans="1:7" ht="12.75">
      <c r="A61" s="39" t="s">
        <v>663</v>
      </c>
      <c r="B61" s="39" t="s">
        <v>695</v>
      </c>
      <c r="C61" s="56">
        <v>0.894</v>
      </c>
      <c r="D61" s="56">
        <v>0.651</v>
      </c>
      <c r="E61" s="56">
        <v>0.839</v>
      </c>
      <c r="F61" s="56">
        <v>0.892</v>
      </c>
      <c r="G61" s="56">
        <v>0.967</v>
      </c>
    </row>
    <row r="62" spans="1:7" ht="12.75">
      <c r="A62" s="39" t="s">
        <v>663</v>
      </c>
      <c r="B62" s="39" t="s">
        <v>797</v>
      </c>
      <c r="C62" s="56">
        <v>1.8809999999999998</v>
      </c>
      <c r="D62" s="56">
        <v>1.896</v>
      </c>
      <c r="E62" s="56">
        <v>2.001</v>
      </c>
      <c r="F62" s="56">
        <v>2.034</v>
      </c>
      <c r="G62" s="56">
        <v>1.9780000000000002</v>
      </c>
    </row>
    <row r="63" spans="1:7" ht="12.75">
      <c r="A63" s="43" t="s">
        <v>663</v>
      </c>
      <c r="B63" s="43" t="s">
        <v>698</v>
      </c>
      <c r="C63" s="57">
        <v>0.383</v>
      </c>
      <c r="D63" s="57">
        <v>0.463</v>
      </c>
      <c r="E63" s="57">
        <v>0.519</v>
      </c>
      <c r="F63" s="57">
        <v>0.476</v>
      </c>
      <c r="G63" s="57">
        <v>0.452</v>
      </c>
    </row>
    <row r="64" spans="1:7" ht="12.75">
      <c r="A64" s="179" t="s">
        <v>538</v>
      </c>
      <c r="B64" s="179"/>
      <c r="C64" s="179"/>
      <c r="D64" s="179"/>
      <c r="E64" s="179"/>
      <c r="F64" s="179"/>
      <c r="G64" s="179"/>
    </row>
    <row r="65" spans="1:7" ht="12.75">
      <c r="A65" s="39" t="s">
        <v>59</v>
      </c>
      <c r="B65" s="41" t="s">
        <v>1109</v>
      </c>
      <c r="C65" s="56">
        <v>0.01</v>
      </c>
      <c r="D65" s="56">
        <v>0</v>
      </c>
      <c r="E65" s="56">
        <v>0</v>
      </c>
      <c r="F65" s="56">
        <v>0</v>
      </c>
      <c r="G65" s="56">
        <v>0</v>
      </c>
    </row>
    <row r="66" spans="1:7" ht="12.75">
      <c r="A66" s="39" t="s">
        <v>798</v>
      </c>
      <c r="B66" s="39" t="s">
        <v>565</v>
      </c>
      <c r="C66" s="56">
        <v>0.267</v>
      </c>
      <c r="D66" s="56">
        <v>0.425</v>
      </c>
      <c r="E66" s="56">
        <v>0.407</v>
      </c>
      <c r="F66" s="56">
        <v>0.444</v>
      </c>
      <c r="G66" s="56">
        <v>0.431</v>
      </c>
    </row>
    <row r="67" spans="1:7" ht="12.75">
      <c r="A67" s="179" t="s">
        <v>661</v>
      </c>
      <c r="B67" s="179"/>
      <c r="C67" s="179"/>
      <c r="D67" s="179"/>
      <c r="E67" s="179"/>
      <c r="F67" s="179"/>
      <c r="G67" s="179"/>
    </row>
    <row r="68" spans="1:7" ht="12.75">
      <c r="A68" s="39" t="s">
        <v>645</v>
      </c>
      <c r="B68" s="59" t="s">
        <v>928</v>
      </c>
      <c r="C68" s="58"/>
      <c r="D68" s="56"/>
      <c r="E68" s="56"/>
      <c r="F68" s="56"/>
      <c r="G68" s="56"/>
    </row>
    <row r="69" spans="1:7" ht="12.75">
      <c r="A69" s="39" t="s">
        <v>645</v>
      </c>
      <c r="B69" s="59" t="s">
        <v>930</v>
      </c>
      <c r="C69" s="56"/>
      <c r="D69" s="56"/>
      <c r="E69" s="56"/>
      <c r="F69" s="56"/>
      <c r="G69" s="56"/>
    </row>
    <row r="70" spans="1:7" ht="12.75">
      <c r="A70" s="39" t="s">
        <v>645</v>
      </c>
      <c r="B70" s="59" t="s">
        <v>929</v>
      </c>
      <c r="C70" s="56"/>
      <c r="D70" s="56"/>
      <c r="E70" s="56"/>
      <c r="F70" s="56"/>
      <c r="G70" s="56"/>
    </row>
    <row r="71" spans="1:7" ht="12.75">
      <c r="A71" s="39" t="s">
        <v>645</v>
      </c>
      <c r="B71" s="158" t="s">
        <v>931</v>
      </c>
      <c r="C71" s="56"/>
      <c r="D71" s="56"/>
      <c r="E71" s="56"/>
      <c r="F71" s="56"/>
      <c r="G71" s="56"/>
    </row>
    <row r="72" spans="1:7" ht="12.75">
      <c r="A72" s="39" t="s">
        <v>645</v>
      </c>
      <c r="B72" s="39" t="s">
        <v>799</v>
      </c>
      <c r="C72" s="56"/>
      <c r="D72" s="56"/>
      <c r="E72" s="56"/>
      <c r="F72" s="56"/>
      <c r="G72" s="56"/>
    </row>
    <row r="73" spans="1:7" ht="12.75">
      <c r="A73" s="39" t="s">
        <v>645</v>
      </c>
      <c r="B73" s="39" t="s">
        <v>1098</v>
      </c>
      <c r="C73" s="56"/>
      <c r="D73" s="56"/>
      <c r="E73" s="56"/>
      <c r="F73" s="56"/>
      <c r="G73" s="56"/>
    </row>
    <row r="74" spans="1:7" ht="12.75">
      <c r="A74" s="39" t="s">
        <v>645</v>
      </c>
      <c r="B74" s="39" t="s">
        <v>1179</v>
      </c>
      <c r="C74" s="56"/>
      <c r="D74" s="56"/>
      <c r="E74" s="56"/>
      <c r="F74" s="56"/>
      <c r="G74" s="56"/>
    </row>
    <row r="75" spans="1:7" ht="12.75">
      <c r="A75" s="39" t="s">
        <v>645</v>
      </c>
      <c r="B75" s="39" t="s">
        <v>801</v>
      </c>
      <c r="C75" s="56"/>
      <c r="D75" s="56"/>
      <c r="E75" s="56"/>
      <c r="F75" s="56"/>
      <c r="G75" s="56"/>
    </row>
    <row r="76" spans="1:7" ht="12.75">
      <c r="A76" s="179" t="s">
        <v>557</v>
      </c>
      <c r="B76" s="179"/>
      <c r="C76" s="179"/>
      <c r="D76" s="179"/>
      <c r="E76" s="179"/>
      <c r="F76" s="179"/>
      <c r="G76" s="179"/>
    </row>
    <row r="77" spans="1:7" ht="12.75">
      <c r="A77" s="39" t="s">
        <v>112</v>
      </c>
      <c r="B77" s="39" t="s">
        <v>802</v>
      </c>
      <c r="C77" s="56">
        <v>1.36</v>
      </c>
      <c r="D77" s="56">
        <v>0.99</v>
      </c>
      <c r="E77" s="56">
        <v>0.84</v>
      </c>
      <c r="F77" s="56">
        <v>1.14</v>
      </c>
      <c r="G77" s="56">
        <v>1.41</v>
      </c>
    </row>
    <row r="78" spans="1:7" ht="12.75">
      <c r="A78" s="39" t="s">
        <v>798</v>
      </c>
      <c r="B78" s="39" t="s">
        <v>803</v>
      </c>
      <c r="C78" s="56">
        <v>0.015</v>
      </c>
      <c r="D78" s="56">
        <v>0.019</v>
      </c>
      <c r="E78" s="56">
        <v>0.024</v>
      </c>
      <c r="F78" s="56">
        <v>0.021</v>
      </c>
      <c r="G78" s="56">
        <v>0.017</v>
      </c>
    </row>
    <row r="79" spans="1:7" ht="12.75">
      <c r="A79" s="39" t="s">
        <v>798</v>
      </c>
      <c r="B79" s="39" t="s">
        <v>804</v>
      </c>
      <c r="C79" s="56">
        <v>1.9820000000000002</v>
      </c>
      <c r="D79" s="56">
        <v>2.302</v>
      </c>
      <c r="E79" s="56">
        <v>2.316</v>
      </c>
      <c r="F79" s="56">
        <v>1.858</v>
      </c>
      <c r="G79" s="56">
        <v>2.0229999999999997</v>
      </c>
    </row>
    <row r="80" spans="1:7" ht="12.75">
      <c r="A80" s="39" t="s">
        <v>798</v>
      </c>
      <c r="B80" s="39" t="s">
        <v>805</v>
      </c>
      <c r="C80" s="56">
        <v>1.897</v>
      </c>
      <c r="D80" s="56">
        <v>2.403</v>
      </c>
      <c r="E80" s="56">
        <v>2.274</v>
      </c>
      <c r="F80" s="56">
        <v>2.731</v>
      </c>
      <c r="G80" s="56">
        <v>2.613</v>
      </c>
    </row>
    <row r="81" spans="1:7" ht="12.75">
      <c r="A81" s="39" t="s">
        <v>798</v>
      </c>
      <c r="B81" s="39" t="s">
        <v>806</v>
      </c>
      <c r="C81" s="56">
        <v>1.5330000000000001</v>
      </c>
      <c r="D81" s="56">
        <v>2.08</v>
      </c>
      <c r="E81" s="56">
        <v>2.143</v>
      </c>
      <c r="F81" s="56">
        <v>2.121</v>
      </c>
      <c r="G81" s="56">
        <v>1.9980000000000002</v>
      </c>
    </row>
    <row r="82" spans="1:7" ht="12.75">
      <c r="A82" s="39" t="s">
        <v>631</v>
      </c>
      <c r="B82" s="41" t="s">
        <v>917</v>
      </c>
      <c r="C82" s="56">
        <v>0.5</v>
      </c>
      <c r="D82" s="56">
        <v>0.348</v>
      </c>
      <c r="E82" s="56">
        <v>0.706</v>
      </c>
      <c r="F82" s="56">
        <v>0</v>
      </c>
      <c r="G82" s="56">
        <v>0</v>
      </c>
    </row>
    <row r="83" spans="1:7" ht="12.75">
      <c r="A83" s="179" t="s">
        <v>916</v>
      </c>
      <c r="B83" s="179"/>
      <c r="C83" s="179"/>
      <c r="D83" s="179"/>
      <c r="E83" s="179"/>
      <c r="F83" s="179"/>
      <c r="G83" s="179"/>
    </row>
    <row r="84" spans="1:7" ht="12.75">
      <c r="A84" s="39" t="s">
        <v>35</v>
      </c>
      <c r="B84" s="39" t="s">
        <v>349</v>
      </c>
      <c r="C84" s="56">
        <v>0.271</v>
      </c>
      <c r="D84" s="56">
        <v>0.159</v>
      </c>
      <c r="E84" s="56">
        <v>0.192</v>
      </c>
      <c r="F84" s="56">
        <v>0.163</v>
      </c>
      <c r="G84" s="56">
        <v>0.115</v>
      </c>
    </row>
    <row r="85" spans="1:7" ht="12.75">
      <c r="A85" s="39" t="s">
        <v>35</v>
      </c>
      <c r="B85" s="39" t="s">
        <v>350</v>
      </c>
      <c r="C85" s="56">
        <v>0.52</v>
      </c>
      <c r="D85" s="56">
        <v>0.594</v>
      </c>
      <c r="E85" s="56">
        <v>0.464</v>
      </c>
      <c r="F85" s="56">
        <v>0.585</v>
      </c>
      <c r="G85" s="56">
        <v>0.501</v>
      </c>
    </row>
    <row r="86" spans="1:7" ht="12.75">
      <c r="A86" s="39" t="s">
        <v>371</v>
      </c>
      <c r="B86" s="39" t="s">
        <v>1102</v>
      </c>
      <c r="C86" s="56">
        <v>2.1689497716894977</v>
      </c>
      <c r="D86" s="56">
        <v>2.5114155251141552</v>
      </c>
      <c r="E86" s="56">
        <v>2.1689497716894977</v>
      </c>
      <c r="F86" s="56">
        <v>2.73972602739726</v>
      </c>
      <c r="G86" s="56">
        <v>2.397260273972603</v>
      </c>
    </row>
    <row r="87" spans="1:7" ht="12.75">
      <c r="A87" s="39" t="s">
        <v>371</v>
      </c>
      <c r="B87" s="39" t="s">
        <v>807</v>
      </c>
      <c r="C87" s="56">
        <v>2.9680365296803655</v>
      </c>
      <c r="D87" s="56">
        <v>2.853881278538813</v>
      </c>
      <c r="E87" s="56">
        <v>3.0821917808219177</v>
      </c>
      <c r="F87" s="56">
        <v>2.9680365296803655</v>
      </c>
      <c r="G87" s="56">
        <v>3.1963470319634704</v>
      </c>
    </row>
    <row r="88" spans="1:7" ht="12.75">
      <c r="A88" s="39" t="s">
        <v>371</v>
      </c>
      <c r="B88" s="39" t="s">
        <v>376</v>
      </c>
      <c r="C88" s="56">
        <v>0.4337899543378995</v>
      </c>
      <c r="D88" s="56">
        <v>0.4337899543378995</v>
      </c>
      <c r="E88" s="56">
        <v>0.5593607305936074</v>
      </c>
      <c r="F88" s="56">
        <v>0.5365296803652968</v>
      </c>
      <c r="G88" s="56">
        <v>0.5136986301369864</v>
      </c>
    </row>
    <row r="89" spans="1:7" ht="12.75">
      <c r="A89" s="39" t="s">
        <v>371</v>
      </c>
      <c r="B89" s="41" t="s">
        <v>1103</v>
      </c>
      <c r="C89" s="56">
        <v>1.4840182648401827</v>
      </c>
      <c r="D89" s="56">
        <v>1.5981735159817352</v>
      </c>
      <c r="E89" s="56">
        <v>1.1415525114155252</v>
      </c>
      <c r="F89" s="56">
        <v>1.4840182648401827</v>
      </c>
      <c r="G89" s="56">
        <v>1.5981735159817352</v>
      </c>
    </row>
    <row r="90" spans="1:7" ht="12.75">
      <c r="A90" s="39" t="s">
        <v>371</v>
      </c>
      <c r="B90" s="39" t="s">
        <v>377</v>
      </c>
      <c r="C90" s="56">
        <v>0.4223744292237443</v>
      </c>
      <c r="D90" s="56">
        <v>0.46803652968036524</v>
      </c>
      <c r="E90" s="56">
        <v>0.4566210045662101</v>
      </c>
      <c r="F90" s="56">
        <v>0.5136986301369864</v>
      </c>
      <c r="G90" s="56">
        <v>0.4337899543378995</v>
      </c>
    </row>
    <row r="91" spans="1:7" ht="12.75">
      <c r="A91" s="39" t="s">
        <v>468</v>
      </c>
      <c r="B91" s="39" t="s">
        <v>808</v>
      </c>
      <c r="C91" s="56">
        <v>0</v>
      </c>
      <c r="D91" s="56">
        <v>0</v>
      </c>
      <c r="E91" s="56">
        <v>0.146</v>
      </c>
      <c r="F91" s="56">
        <v>0.291</v>
      </c>
      <c r="G91" s="56">
        <v>0.371</v>
      </c>
    </row>
    <row r="92" spans="1:7" ht="12.75">
      <c r="A92" s="39" t="s">
        <v>468</v>
      </c>
      <c r="B92" s="39" t="s">
        <v>809</v>
      </c>
      <c r="C92" s="56">
        <v>0.271</v>
      </c>
      <c r="D92" s="56">
        <v>0.33399999999999996</v>
      </c>
      <c r="E92" s="56">
        <v>0.358</v>
      </c>
      <c r="F92" s="56">
        <v>0.365</v>
      </c>
      <c r="G92" s="56">
        <v>0.376</v>
      </c>
    </row>
    <row r="93" spans="1:7" ht="12.75">
      <c r="A93" s="39" t="s">
        <v>468</v>
      </c>
      <c r="B93" s="39" t="s">
        <v>810</v>
      </c>
      <c r="C93" s="56">
        <v>0.20600000000000002</v>
      </c>
      <c r="D93" s="56">
        <v>0.235</v>
      </c>
      <c r="E93" s="56">
        <v>0.22099999999999997</v>
      </c>
      <c r="F93" s="56">
        <v>0.262</v>
      </c>
      <c r="G93" s="56">
        <v>0.105</v>
      </c>
    </row>
    <row r="94" spans="1:7" ht="12.75">
      <c r="A94" s="39" t="s">
        <v>468</v>
      </c>
      <c r="B94" s="39" t="s">
        <v>811</v>
      </c>
      <c r="C94" s="56">
        <v>0.322</v>
      </c>
      <c r="D94" s="56">
        <v>0.29200000000000004</v>
      </c>
      <c r="E94" s="56">
        <v>0.311</v>
      </c>
      <c r="F94" s="56">
        <v>0.33099999999999996</v>
      </c>
      <c r="G94" s="56">
        <v>0.373</v>
      </c>
    </row>
    <row r="95" spans="1:7" ht="12.75">
      <c r="A95" s="39" t="s">
        <v>468</v>
      </c>
      <c r="B95" s="39" t="s">
        <v>812</v>
      </c>
      <c r="C95" s="56">
        <v>0.123</v>
      </c>
      <c r="D95" s="56">
        <v>0.224</v>
      </c>
      <c r="E95" s="56">
        <v>0.33599999999999997</v>
      </c>
      <c r="F95" s="56">
        <v>0.46699999999999997</v>
      </c>
      <c r="G95" s="56">
        <v>0.504</v>
      </c>
    </row>
    <row r="96" spans="1:7" ht="12.75">
      <c r="A96" s="39" t="s">
        <v>483</v>
      </c>
      <c r="B96" s="39" t="s">
        <v>513</v>
      </c>
      <c r="C96" s="56">
        <v>0.114</v>
      </c>
      <c r="D96" s="56">
        <v>0.08</v>
      </c>
      <c r="E96" s="56">
        <v>0.081</v>
      </c>
      <c r="F96" s="56">
        <v>0.024</v>
      </c>
      <c r="G96" s="56">
        <v>0.117</v>
      </c>
    </row>
    <row r="97" spans="1:7" ht="12.75">
      <c r="A97" s="39" t="s">
        <v>204</v>
      </c>
      <c r="B97" s="39" t="s">
        <v>562</v>
      </c>
      <c r="C97" s="56">
        <v>0.04</v>
      </c>
      <c r="D97" s="56">
        <v>0.008</v>
      </c>
      <c r="E97" s="56">
        <v>0.042</v>
      </c>
      <c r="F97" s="56">
        <v>0.046</v>
      </c>
      <c r="G97" s="56">
        <v>0.051</v>
      </c>
    </row>
    <row r="98" spans="1:7" ht="12.75">
      <c r="A98" s="39" t="s">
        <v>1117</v>
      </c>
      <c r="B98" s="39" t="s">
        <v>813</v>
      </c>
      <c r="C98" s="56">
        <v>1.44</v>
      </c>
      <c r="D98" s="56">
        <v>1.8279999999999998</v>
      </c>
      <c r="E98" s="56">
        <v>2.42</v>
      </c>
      <c r="F98" s="56">
        <v>2.355</v>
      </c>
      <c r="G98" s="56">
        <v>2.429</v>
      </c>
    </row>
    <row r="99" spans="1:7" ht="12.75">
      <c r="A99" s="43" t="s">
        <v>161</v>
      </c>
      <c r="B99" s="43" t="s">
        <v>563</v>
      </c>
      <c r="C99" s="57">
        <v>0.562</v>
      </c>
      <c r="D99" s="57">
        <v>0.549</v>
      </c>
      <c r="E99" s="57">
        <v>0.577</v>
      </c>
      <c r="F99" s="57">
        <v>0.576</v>
      </c>
      <c r="G99" s="57">
        <v>0.583</v>
      </c>
    </row>
    <row r="100" spans="1:7" ht="12.75">
      <c r="A100" s="179" t="s">
        <v>354</v>
      </c>
      <c r="B100" s="179"/>
      <c r="C100" s="179"/>
      <c r="D100" s="179"/>
      <c r="E100" s="179"/>
      <c r="F100" s="179"/>
      <c r="G100" s="179"/>
    </row>
    <row r="101" spans="1:7" ht="12.75">
      <c r="A101" s="39" t="s">
        <v>119</v>
      </c>
      <c r="B101" s="39" t="s">
        <v>814</v>
      </c>
      <c r="C101" s="56">
        <v>2.545</v>
      </c>
      <c r="D101" s="56">
        <v>2.572</v>
      </c>
      <c r="E101" s="56">
        <v>2.543</v>
      </c>
      <c r="F101" s="56">
        <v>2.5570000000000004</v>
      </c>
      <c r="G101" s="56">
        <v>2.492</v>
      </c>
    </row>
    <row r="102" spans="1:7" ht="12.75">
      <c r="A102" s="39" t="s">
        <v>119</v>
      </c>
      <c r="B102" s="39" t="s">
        <v>815</v>
      </c>
      <c r="C102" s="56">
        <v>2.473</v>
      </c>
      <c r="D102" s="56">
        <v>2.76</v>
      </c>
      <c r="E102" s="56">
        <v>2.686</v>
      </c>
      <c r="F102" s="56">
        <v>2.474</v>
      </c>
      <c r="G102" s="56">
        <v>2.65</v>
      </c>
    </row>
    <row r="103" spans="1:7" ht="12.75">
      <c r="A103" s="39" t="s">
        <v>361</v>
      </c>
      <c r="B103" s="39" t="s">
        <v>816</v>
      </c>
      <c r="C103" s="56">
        <v>0.353</v>
      </c>
      <c r="D103" s="56">
        <v>0.415</v>
      </c>
      <c r="E103" s="56">
        <v>0.637</v>
      </c>
      <c r="F103" s="56">
        <v>1.131</v>
      </c>
      <c r="G103" s="56">
        <v>1.486</v>
      </c>
    </row>
    <row r="104" spans="1:7" ht="12.75">
      <c r="A104" s="39" t="s">
        <v>197</v>
      </c>
      <c r="B104" s="39" t="s">
        <v>817</v>
      </c>
      <c r="C104" s="56">
        <v>1.477</v>
      </c>
      <c r="D104" s="56">
        <v>1.61</v>
      </c>
      <c r="E104" s="56">
        <v>1.678</v>
      </c>
      <c r="F104" s="56">
        <v>1.712</v>
      </c>
      <c r="G104" s="56">
        <v>1.684</v>
      </c>
    </row>
    <row r="105" spans="1:7" ht="12.75">
      <c r="A105" s="39" t="s">
        <v>197</v>
      </c>
      <c r="B105" s="39" t="s">
        <v>1099</v>
      </c>
      <c r="C105" s="56">
        <v>0</v>
      </c>
      <c r="D105" s="56">
        <v>0</v>
      </c>
      <c r="E105" s="56">
        <v>0</v>
      </c>
      <c r="F105" s="56">
        <v>0</v>
      </c>
      <c r="G105" s="56">
        <v>0.613</v>
      </c>
    </row>
    <row r="106" spans="1:7" ht="12.75">
      <c r="A106" s="39" t="s">
        <v>197</v>
      </c>
      <c r="B106" s="39" t="s">
        <v>1066</v>
      </c>
      <c r="C106" s="56">
        <v>0.133</v>
      </c>
      <c r="D106" s="56">
        <v>0.084</v>
      </c>
      <c r="E106" s="56">
        <v>0.232</v>
      </c>
      <c r="F106" s="56">
        <v>0.282</v>
      </c>
      <c r="G106" s="56">
        <v>0.204</v>
      </c>
    </row>
    <row r="107" spans="1:7" ht="12.75">
      <c r="A107" s="39" t="s">
        <v>197</v>
      </c>
      <c r="B107" s="39" t="s">
        <v>1093</v>
      </c>
      <c r="C107" s="56">
        <v>0</v>
      </c>
      <c r="D107" s="56">
        <v>0</v>
      </c>
      <c r="E107" s="56">
        <v>0</v>
      </c>
      <c r="F107" s="56">
        <v>0</v>
      </c>
      <c r="G107" s="56">
        <v>0.398</v>
      </c>
    </row>
    <row r="108" spans="1:7" ht="12.75">
      <c r="A108" s="39" t="s">
        <v>1118</v>
      </c>
      <c r="B108" s="39" t="s">
        <v>819</v>
      </c>
      <c r="C108" s="56">
        <v>1.583</v>
      </c>
      <c r="D108" s="56">
        <v>1.67</v>
      </c>
      <c r="E108" s="56">
        <v>1.586</v>
      </c>
      <c r="F108" s="56">
        <v>1.469</v>
      </c>
      <c r="G108" s="56">
        <v>1.722</v>
      </c>
    </row>
    <row r="109" spans="1:7" ht="12.75">
      <c r="A109" s="39" t="s">
        <v>393</v>
      </c>
      <c r="B109" s="39" t="s">
        <v>820</v>
      </c>
      <c r="C109" s="56">
        <v>1.234</v>
      </c>
      <c r="D109" s="56">
        <v>1.653</v>
      </c>
      <c r="E109" s="56">
        <v>1.6119999999999999</v>
      </c>
      <c r="F109" s="56">
        <v>2.058</v>
      </c>
      <c r="G109" s="56">
        <v>2.1630000000000003</v>
      </c>
    </row>
    <row r="110" spans="1:7" ht="12.75">
      <c r="A110" s="39" t="s">
        <v>393</v>
      </c>
      <c r="B110" s="39" t="s">
        <v>821</v>
      </c>
      <c r="C110" s="56">
        <v>3.032</v>
      </c>
      <c r="D110" s="56">
        <v>2.6439999999999997</v>
      </c>
      <c r="E110" s="56">
        <v>2.22</v>
      </c>
      <c r="F110" s="56">
        <v>2.797</v>
      </c>
      <c r="G110" s="56">
        <v>2.9890000000000003</v>
      </c>
    </row>
    <row r="111" spans="1:7" ht="12.75">
      <c r="A111" s="39" t="s">
        <v>393</v>
      </c>
      <c r="B111" s="39" t="s">
        <v>822</v>
      </c>
      <c r="C111" s="56">
        <v>2.7039999999999997</v>
      </c>
      <c r="D111" s="56">
        <v>2.676</v>
      </c>
      <c r="E111" s="56">
        <v>2.549</v>
      </c>
      <c r="F111" s="56">
        <v>2.4</v>
      </c>
      <c r="G111" s="56">
        <v>2.502</v>
      </c>
    </row>
    <row r="112" spans="1:7" ht="12.75">
      <c r="A112" s="39" t="s">
        <v>393</v>
      </c>
      <c r="B112" s="39" t="s">
        <v>823</v>
      </c>
      <c r="C112" s="56">
        <v>3.96</v>
      </c>
      <c r="D112" s="56">
        <v>3.881</v>
      </c>
      <c r="E112" s="56">
        <v>4.0280000000000005</v>
      </c>
      <c r="F112" s="56">
        <v>3.383</v>
      </c>
      <c r="G112" s="56">
        <v>4.173</v>
      </c>
    </row>
    <row r="113" spans="1:7" ht="12.75">
      <c r="A113" s="39" t="s">
        <v>393</v>
      </c>
      <c r="B113" s="39" t="s">
        <v>824</v>
      </c>
      <c r="C113" s="56">
        <v>2.865</v>
      </c>
      <c r="D113" s="56">
        <v>2.6610000000000005</v>
      </c>
      <c r="E113" s="56">
        <v>2.715</v>
      </c>
      <c r="F113" s="56">
        <v>2.797</v>
      </c>
      <c r="G113" s="56">
        <v>2.903</v>
      </c>
    </row>
    <row r="114" spans="1:7" ht="12.75">
      <c r="A114" s="39" t="s">
        <v>393</v>
      </c>
      <c r="B114" s="39" t="s">
        <v>1094</v>
      </c>
      <c r="C114" s="56">
        <v>0.186</v>
      </c>
      <c r="D114" s="56">
        <v>1.392</v>
      </c>
      <c r="E114" s="56">
        <v>1.785</v>
      </c>
      <c r="F114" s="56">
        <v>2.247</v>
      </c>
      <c r="G114" s="56">
        <v>2.2060000000000004</v>
      </c>
    </row>
    <row r="115" spans="1:7" ht="12.75">
      <c r="A115" s="39" t="s">
        <v>393</v>
      </c>
      <c r="B115" s="39" t="s">
        <v>826</v>
      </c>
      <c r="C115" s="56">
        <v>0</v>
      </c>
      <c r="D115" s="56">
        <v>0.333</v>
      </c>
      <c r="E115" s="56">
        <v>1.5959999999999999</v>
      </c>
      <c r="F115" s="56">
        <v>1.265</v>
      </c>
      <c r="G115" s="56">
        <v>1.945</v>
      </c>
    </row>
    <row r="116" spans="1:7" ht="12.75">
      <c r="A116" s="39" t="s">
        <v>393</v>
      </c>
      <c r="B116" s="39" t="s">
        <v>827</v>
      </c>
      <c r="C116" s="56">
        <v>2.8880000000000003</v>
      </c>
      <c r="D116" s="56">
        <v>2.789</v>
      </c>
      <c r="E116" s="56">
        <v>2.839</v>
      </c>
      <c r="F116" s="56">
        <v>2.6959999999999997</v>
      </c>
      <c r="G116" s="56">
        <v>2.8619999999999997</v>
      </c>
    </row>
    <row r="117" spans="1:7" ht="12.75">
      <c r="A117" s="39" t="s">
        <v>393</v>
      </c>
      <c r="B117" s="39" t="s">
        <v>828</v>
      </c>
      <c r="C117" s="56">
        <v>2.5460000000000003</v>
      </c>
      <c r="D117" s="56">
        <v>2.423</v>
      </c>
      <c r="E117" s="56">
        <v>2.503</v>
      </c>
      <c r="F117" s="56">
        <v>2.378</v>
      </c>
      <c r="G117" s="56">
        <v>2.582</v>
      </c>
    </row>
    <row r="118" spans="1:7" ht="12.75">
      <c r="A118" s="39" t="s">
        <v>393</v>
      </c>
      <c r="B118" s="39" t="s">
        <v>829</v>
      </c>
      <c r="C118" s="56">
        <v>1.166</v>
      </c>
      <c r="D118" s="56">
        <v>1.327</v>
      </c>
      <c r="E118" s="56">
        <v>1.086</v>
      </c>
      <c r="F118" s="56">
        <v>1.3940000000000001</v>
      </c>
      <c r="G118" s="56">
        <v>1.09</v>
      </c>
    </row>
    <row r="119" spans="1:7" ht="12.75">
      <c r="A119" s="39" t="s">
        <v>393</v>
      </c>
      <c r="B119" s="39" t="s">
        <v>830</v>
      </c>
      <c r="C119" s="56">
        <v>1.7269999999999999</v>
      </c>
      <c r="D119" s="56">
        <v>1.624</v>
      </c>
      <c r="E119" s="56">
        <v>2.048</v>
      </c>
      <c r="F119" s="56">
        <v>2.1239999999999997</v>
      </c>
      <c r="G119" s="56">
        <v>1.9</v>
      </c>
    </row>
    <row r="120" spans="1:7" ht="12.75">
      <c r="A120" s="39" t="s">
        <v>393</v>
      </c>
      <c r="B120" s="39" t="s">
        <v>831</v>
      </c>
      <c r="C120" s="56">
        <v>1.9329999999999998</v>
      </c>
      <c r="D120" s="56">
        <v>1.991</v>
      </c>
      <c r="E120" s="56">
        <v>2.014</v>
      </c>
      <c r="F120" s="56">
        <v>1.8809999999999998</v>
      </c>
      <c r="G120" s="56">
        <v>2.1790000000000003</v>
      </c>
    </row>
    <row r="121" spans="1:7" ht="12.75">
      <c r="A121" s="39" t="s">
        <v>393</v>
      </c>
      <c r="B121" s="39" t="s">
        <v>832</v>
      </c>
      <c r="C121" s="56">
        <v>4.3309999999999995</v>
      </c>
      <c r="D121" s="56">
        <v>3.935</v>
      </c>
      <c r="E121" s="56">
        <v>4.0520000000000005</v>
      </c>
      <c r="F121" s="56">
        <v>4.039</v>
      </c>
      <c r="G121" s="56">
        <v>4.047</v>
      </c>
    </row>
    <row r="122" spans="1:7" ht="12.75">
      <c r="A122" s="39" t="s">
        <v>393</v>
      </c>
      <c r="B122" s="39" t="s">
        <v>833</v>
      </c>
      <c r="C122" s="56">
        <v>1.76</v>
      </c>
      <c r="D122" s="56">
        <v>2.016</v>
      </c>
      <c r="E122" s="56">
        <v>2.141</v>
      </c>
      <c r="F122" s="56">
        <v>2.115</v>
      </c>
      <c r="G122" s="56">
        <v>1.966</v>
      </c>
    </row>
    <row r="123" spans="1:7" ht="12.75">
      <c r="A123" s="39" t="s">
        <v>393</v>
      </c>
      <c r="B123" s="39" t="s">
        <v>834</v>
      </c>
      <c r="C123" s="56">
        <v>3.7809999999999997</v>
      </c>
      <c r="D123" s="56">
        <v>3.989</v>
      </c>
      <c r="E123" s="56">
        <v>4.237</v>
      </c>
      <c r="F123" s="56">
        <v>3.88</v>
      </c>
      <c r="G123" s="56">
        <v>3.806</v>
      </c>
    </row>
    <row r="124" spans="1:7" ht="12.75">
      <c r="A124" s="39" t="s">
        <v>393</v>
      </c>
      <c r="B124" s="39" t="s">
        <v>835</v>
      </c>
      <c r="C124" s="56">
        <v>2.151</v>
      </c>
      <c r="D124" s="56">
        <v>1.899</v>
      </c>
      <c r="E124" s="56">
        <v>2.0380000000000003</v>
      </c>
      <c r="F124" s="56">
        <v>2.128</v>
      </c>
      <c r="G124" s="56">
        <v>1.782</v>
      </c>
    </row>
    <row r="125" spans="1:7" ht="12.75">
      <c r="A125" s="39" t="s">
        <v>393</v>
      </c>
      <c r="B125" s="39" t="s">
        <v>836</v>
      </c>
      <c r="C125" s="56">
        <v>1.69</v>
      </c>
      <c r="D125" s="56">
        <v>2.038</v>
      </c>
      <c r="E125" s="56">
        <v>1.913</v>
      </c>
      <c r="F125" s="56">
        <v>2.049</v>
      </c>
      <c r="G125" s="56">
        <v>1.9469999999999998</v>
      </c>
    </row>
    <row r="126" spans="1:7" ht="12.75">
      <c r="A126" s="39" t="s">
        <v>393</v>
      </c>
      <c r="B126" s="39" t="s">
        <v>1100</v>
      </c>
      <c r="C126" s="56">
        <v>1.42</v>
      </c>
      <c r="D126" s="56">
        <v>1.245</v>
      </c>
      <c r="E126" s="56">
        <v>1.1669999999999998</v>
      </c>
      <c r="F126" s="56">
        <v>1.468</v>
      </c>
      <c r="G126" s="56">
        <v>1.467</v>
      </c>
    </row>
    <row r="127" spans="1:7" ht="12.75">
      <c r="A127" s="39" t="s">
        <v>393</v>
      </c>
      <c r="B127" s="39" t="s">
        <v>837</v>
      </c>
      <c r="C127" s="56">
        <v>2.747</v>
      </c>
      <c r="D127" s="56">
        <v>2.363</v>
      </c>
      <c r="E127" s="56">
        <v>2.592</v>
      </c>
      <c r="F127" s="56">
        <v>2.7089999999999996</v>
      </c>
      <c r="G127" s="56">
        <v>2.879</v>
      </c>
    </row>
    <row r="128" spans="1:7" ht="12.75">
      <c r="A128" s="39" t="s">
        <v>199</v>
      </c>
      <c r="B128" s="39" t="s">
        <v>450</v>
      </c>
      <c r="C128" s="56">
        <v>1.214</v>
      </c>
      <c r="D128" s="56">
        <v>0.881</v>
      </c>
      <c r="E128" s="56">
        <v>0.716</v>
      </c>
      <c r="F128" s="56">
        <v>1.152</v>
      </c>
      <c r="G128" s="56">
        <v>0.749</v>
      </c>
    </row>
    <row r="129" spans="1:7" ht="12.75">
      <c r="A129" s="39" t="s">
        <v>199</v>
      </c>
      <c r="B129" s="39" t="s">
        <v>451</v>
      </c>
      <c r="C129" s="56">
        <v>1</v>
      </c>
      <c r="D129" s="56">
        <v>1.06</v>
      </c>
      <c r="E129" s="56">
        <v>1.912</v>
      </c>
      <c r="F129" s="56">
        <v>0.9</v>
      </c>
      <c r="G129" s="56">
        <v>1.227</v>
      </c>
    </row>
    <row r="130" spans="1:7" ht="12.75">
      <c r="A130" s="39" t="s">
        <v>199</v>
      </c>
      <c r="B130" s="39" t="s">
        <v>452</v>
      </c>
      <c r="C130" s="56">
        <v>1.292</v>
      </c>
      <c r="D130" s="56">
        <v>1.332</v>
      </c>
      <c r="E130" s="56">
        <v>1.361</v>
      </c>
      <c r="F130" s="56">
        <v>1.346</v>
      </c>
      <c r="G130" s="56">
        <v>1.381</v>
      </c>
    </row>
    <row r="131" spans="1:7" ht="12.75">
      <c r="A131" s="39" t="s">
        <v>199</v>
      </c>
      <c r="B131" s="39" t="s">
        <v>453</v>
      </c>
      <c r="C131" s="56">
        <v>1.3</v>
      </c>
      <c r="D131" s="56">
        <v>1.292</v>
      </c>
      <c r="E131" s="56">
        <v>1.3</v>
      </c>
      <c r="F131" s="56">
        <v>1.316</v>
      </c>
      <c r="G131" s="56">
        <v>1.354</v>
      </c>
    </row>
    <row r="132" spans="1:7" ht="12.75">
      <c r="A132" s="39" t="s">
        <v>199</v>
      </c>
      <c r="B132" s="39" t="s">
        <v>454</v>
      </c>
      <c r="C132" s="56">
        <v>1.104</v>
      </c>
      <c r="D132" s="56">
        <v>1.005</v>
      </c>
      <c r="E132" s="56">
        <v>1.169</v>
      </c>
      <c r="F132" s="56">
        <v>1.273</v>
      </c>
      <c r="G132" s="56">
        <v>1.191</v>
      </c>
    </row>
    <row r="133" spans="1:7" ht="12.75">
      <c r="A133" s="39" t="s">
        <v>199</v>
      </c>
      <c r="B133" s="39" t="s">
        <v>455</v>
      </c>
      <c r="C133" s="56">
        <v>1.343</v>
      </c>
      <c r="D133" s="56">
        <v>1.35</v>
      </c>
      <c r="E133" s="56">
        <v>1.333</v>
      </c>
      <c r="F133" s="56">
        <v>1.32</v>
      </c>
      <c r="G133" s="56">
        <v>1.305</v>
      </c>
    </row>
    <row r="134" spans="1:7" ht="12.75">
      <c r="A134" s="39" t="s">
        <v>199</v>
      </c>
      <c r="B134" s="39" t="s">
        <v>456</v>
      </c>
      <c r="C134" s="56">
        <v>1.301</v>
      </c>
      <c r="D134" s="56">
        <v>1.4</v>
      </c>
      <c r="E134" s="56">
        <v>1.363</v>
      </c>
      <c r="F134" s="56">
        <v>1.415</v>
      </c>
      <c r="G134" s="56">
        <v>1.389</v>
      </c>
    </row>
    <row r="135" spans="1:7" ht="12.75">
      <c r="A135" s="39" t="s">
        <v>199</v>
      </c>
      <c r="B135" s="39" t="s">
        <v>457</v>
      </c>
      <c r="C135" s="56">
        <v>0.729</v>
      </c>
      <c r="D135" s="56">
        <v>0.72</v>
      </c>
      <c r="E135" s="56">
        <v>0.757</v>
      </c>
      <c r="F135" s="56">
        <v>0.736</v>
      </c>
      <c r="G135" s="56">
        <v>0.762</v>
      </c>
    </row>
    <row r="136" spans="1:7" ht="12.75">
      <c r="A136" s="39" t="s">
        <v>199</v>
      </c>
      <c r="B136" s="39" t="s">
        <v>458</v>
      </c>
      <c r="C136" s="56">
        <v>1.295</v>
      </c>
      <c r="D136" s="56">
        <v>1.279</v>
      </c>
      <c r="E136" s="56">
        <v>1.282</v>
      </c>
      <c r="F136" s="56">
        <v>1.275</v>
      </c>
      <c r="G136" s="56">
        <v>1.197</v>
      </c>
    </row>
    <row r="137" spans="1:7" ht="12.75">
      <c r="A137" s="39" t="s">
        <v>199</v>
      </c>
      <c r="B137" s="39" t="s">
        <v>459</v>
      </c>
      <c r="C137" s="56">
        <v>0.332</v>
      </c>
      <c r="D137" s="56">
        <v>0.338</v>
      </c>
      <c r="E137" s="56">
        <v>0.32</v>
      </c>
      <c r="F137" s="56">
        <v>0.337</v>
      </c>
      <c r="G137" s="56">
        <v>0.342</v>
      </c>
    </row>
    <row r="138" spans="1:7" ht="12.75">
      <c r="A138" s="39" t="s">
        <v>199</v>
      </c>
      <c r="B138" s="39" t="s">
        <v>460</v>
      </c>
      <c r="C138" s="56">
        <v>1.295</v>
      </c>
      <c r="D138" s="56">
        <v>1.338</v>
      </c>
      <c r="E138" s="56">
        <v>1.289</v>
      </c>
      <c r="F138" s="56">
        <v>1.084</v>
      </c>
      <c r="G138" s="56">
        <v>1.33</v>
      </c>
    </row>
    <row r="139" spans="1:7" ht="12.75">
      <c r="A139" s="39" t="s">
        <v>199</v>
      </c>
      <c r="B139" s="39" t="s">
        <v>461</v>
      </c>
      <c r="C139" s="56">
        <v>0.614</v>
      </c>
      <c r="D139" s="56">
        <v>0.556</v>
      </c>
      <c r="E139" s="56">
        <v>0.59</v>
      </c>
      <c r="F139" s="56">
        <v>0.519</v>
      </c>
      <c r="G139" s="56">
        <v>0.565</v>
      </c>
    </row>
    <row r="140" spans="1:7" ht="12.75">
      <c r="A140" s="39" t="s">
        <v>199</v>
      </c>
      <c r="B140" s="39" t="s">
        <v>462</v>
      </c>
      <c r="C140" s="56">
        <v>0.794</v>
      </c>
      <c r="D140" s="56">
        <v>0.975</v>
      </c>
      <c r="E140" s="56">
        <v>1.154</v>
      </c>
      <c r="F140" s="56">
        <v>1.27</v>
      </c>
      <c r="G140" s="56">
        <v>0.812</v>
      </c>
    </row>
    <row r="141" spans="1:7" ht="12.75">
      <c r="A141" s="39" t="s">
        <v>483</v>
      </c>
      <c r="B141" s="39" t="s">
        <v>838</v>
      </c>
      <c r="C141" s="56">
        <v>2.66</v>
      </c>
      <c r="D141" s="56">
        <v>3.022</v>
      </c>
      <c r="E141" s="56">
        <v>3.121</v>
      </c>
      <c r="F141" s="56">
        <v>2.572</v>
      </c>
      <c r="G141" s="56">
        <v>2.872</v>
      </c>
    </row>
    <row r="142" spans="1:7" ht="12.75">
      <c r="A142" s="39" t="s">
        <v>483</v>
      </c>
      <c r="B142" s="39" t="s">
        <v>839</v>
      </c>
      <c r="C142" s="56">
        <v>1.692</v>
      </c>
      <c r="D142" s="56">
        <v>1.668</v>
      </c>
      <c r="E142" s="56">
        <v>1.689</v>
      </c>
      <c r="F142" s="56">
        <v>1.599</v>
      </c>
      <c r="G142" s="56">
        <v>1.776</v>
      </c>
    </row>
    <row r="143" spans="1:7" ht="12.75">
      <c r="A143" s="39" t="s">
        <v>483</v>
      </c>
      <c r="B143" s="39" t="s">
        <v>840</v>
      </c>
      <c r="C143" s="56">
        <v>1.507</v>
      </c>
      <c r="D143" s="56">
        <v>1.285</v>
      </c>
      <c r="E143" s="56">
        <v>1.268</v>
      </c>
      <c r="F143" s="56">
        <v>1.385</v>
      </c>
      <c r="G143" s="56">
        <v>1.495</v>
      </c>
    </row>
    <row r="144" spans="1:7" ht="12.75">
      <c r="A144" s="39" t="s">
        <v>483</v>
      </c>
      <c r="B144" s="39" t="s">
        <v>841</v>
      </c>
      <c r="C144" s="56">
        <v>3.681</v>
      </c>
      <c r="D144" s="56">
        <v>3.787</v>
      </c>
      <c r="E144" s="56">
        <v>3.778</v>
      </c>
      <c r="F144" s="56">
        <v>3.867</v>
      </c>
      <c r="G144" s="56">
        <v>4.328</v>
      </c>
    </row>
    <row r="145" spans="1:7" ht="12.75">
      <c r="A145" s="39" t="s">
        <v>483</v>
      </c>
      <c r="B145" s="39" t="s">
        <v>842</v>
      </c>
      <c r="C145" s="56">
        <v>1.55</v>
      </c>
      <c r="D145" s="56">
        <v>1.393</v>
      </c>
      <c r="E145" s="56">
        <v>1.39</v>
      </c>
      <c r="F145" s="56">
        <v>1.621</v>
      </c>
      <c r="G145" s="56">
        <v>1.645</v>
      </c>
    </row>
    <row r="146" spans="1:7" ht="12.75">
      <c r="A146" s="39" t="s">
        <v>483</v>
      </c>
      <c r="B146" s="39" t="s">
        <v>843</v>
      </c>
      <c r="C146" s="56">
        <v>3.042</v>
      </c>
      <c r="D146" s="56">
        <v>2.941</v>
      </c>
      <c r="E146" s="56">
        <v>2.95</v>
      </c>
      <c r="F146" s="56">
        <v>3.006</v>
      </c>
      <c r="G146" s="56">
        <v>3.018</v>
      </c>
    </row>
    <row r="147" spans="1:7" ht="12.75">
      <c r="A147" s="39" t="s">
        <v>483</v>
      </c>
      <c r="B147" s="39" t="s">
        <v>844</v>
      </c>
      <c r="C147" s="56">
        <v>1.067</v>
      </c>
      <c r="D147" s="56">
        <v>1.045</v>
      </c>
      <c r="E147" s="56">
        <v>0.994</v>
      </c>
      <c r="F147" s="56">
        <v>0.981</v>
      </c>
      <c r="G147" s="56">
        <v>1.079</v>
      </c>
    </row>
    <row r="148" spans="1:7" ht="12.75">
      <c r="A148" s="39" t="s">
        <v>483</v>
      </c>
      <c r="B148" s="39" t="s">
        <v>536</v>
      </c>
      <c r="C148" s="56">
        <v>1.017</v>
      </c>
      <c r="D148" s="56">
        <v>0.521</v>
      </c>
      <c r="E148" s="56">
        <v>1.089</v>
      </c>
      <c r="F148" s="56">
        <v>1.032</v>
      </c>
      <c r="G148" s="56">
        <v>1.044</v>
      </c>
    </row>
    <row r="149" spans="1:7" ht="12.75">
      <c r="A149" s="39" t="s">
        <v>203</v>
      </c>
      <c r="B149" s="39" t="s">
        <v>561</v>
      </c>
      <c r="C149" s="162">
        <v>0.41</v>
      </c>
      <c r="D149" s="56">
        <v>0.411</v>
      </c>
      <c r="E149" s="56">
        <v>0.422</v>
      </c>
      <c r="F149" s="56">
        <v>0.428</v>
      </c>
      <c r="G149" s="56">
        <v>0.421</v>
      </c>
    </row>
    <row r="150" spans="1:7" ht="12.75">
      <c r="A150" s="39" t="s">
        <v>204</v>
      </c>
      <c r="B150" s="39" t="s">
        <v>1101</v>
      </c>
      <c r="C150" s="56">
        <v>0</v>
      </c>
      <c r="D150" s="56">
        <v>0</v>
      </c>
      <c r="E150" s="56">
        <v>0.06</v>
      </c>
      <c r="F150" s="56">
        <v>0.181</v>
      </c>
      <c r="G150" s="56">
        <v>0.155</v>
      </c>
    </row>
    <row r="151" spans="1:7" ht="12.75">
      <c r="A151" s="39" t="s">
        <v>1117</v>
      </c>
      <c r="B151" s="39" t="s">
        <v>845</v>
      </c>
      <c r="C151" s="56">
        <v>2.719</v>
      </c>
      <c r="D151" s="56">
        <v>2.6470000000000002</v>
      </c>
      <c r="E151" s="56">
        <v>2.8369999999999997</v>
      </c>
      <c r="F151" s="56">
        <v>2.811</v>
      </c>
      <c r="G151" s="56">
        <v>2.897</v>
      </c>
    </row>
    <row r="152" spans="1:7" ht="12.75">
      <c r="A152" s="39" t="s">
        <v>1117</v>
      </c>
      <c r="B152" s="39" t="s">
        <v>846</v>
      </c>
      <c r="C152" s="56">
        <v>2.2659999999999996</v>
      </c>
      <c r="D152" s="56">
        <v>2.5</v>
      </c>
      <c r="E152" s="56">
        <v>3.2640000000000002</v>
      </c>
      <c r="F152" s="56">
        <v>3.419</v>
      </c>
      <c r="G152" s="56">
        <v>3.002</v>
      </c>
    </row>
    <row r="153" spans="1:7" ht="12.75">
      <c r="A153" s="39" t="s">
        <v>1117</v>
      </c>
      <c r="B153" s="39" t="s">
        <v>847</v>
      </c>
      <c r="C153" s="56">
        <v>3.3040000000000003</v>
      </c>
      <c r="D153" s="56">
        <v>3.25</v>
      </c>
      <c r="E153" s="56">
        <v>3.2969999999999997</v>
      </c>
      <c r="F153" s="56">
        <v>3.582</v>
      </c>
      <c r="G153" s="56">
        <v>4.102</v>
      </c>
    </row>
    <row r="154" spans="1:7" ht="12.75">
      <c r="A154" s="39" t="s">
        <v>170</v>
      </c>
      <c r="B154" s="39" t="s">
        <v>1104</v>
      </c>
      <c r="C154" s="56">
        <v>0.547</v>
      </c>
      <c r="D154" s="56">
        <v>0.513</v>
      </c>
      <c r="E154" s="56">
        <v>0.519</v>
      </c>
      <c r="F154" s="56">
        <v>0.575</v>
      </c>
      <c r="G154" s="56">
        <v>0.606</v>
      </c>
    </row>
    <row r="155" spans="1:7" ht="12.75">
      <c r="A155" s="39" t="s">
        <v>603</v>
      </c>
      <c r="B155" s="39" t="s">
        <v>848</v>
      </c>
      <c r="C155" s="56">
        <v>1.55</v>
      </c>
      <c r="D155" s="56">
        <v>1.537</v>
      </c>
      <c r="E155" s="56">
        <v>1.484</v>
      </c>
      <c r="F155" s="56">
        <v>1.222</v>
      </c>
      <c r="G155" s="56">
        <v>1.3719999999999999</v>
      </c>
    </row>
    <row r="156" spans="1:7" ht="12.75">
      <c r="A156" s="39" t="s">
        <v>138</v>
      </c>
      <c r="B156" s="39" t="s">
        <v>849</v>
      </c>
      <c r="C156" s="56">
        <v>1.589</v>
      </c>
      <c r="D156" s="56">
        <v>1.725</v>
      </c>
      <c r="E156" s="56">
        <v>1.698</v>
      </c>
      <c r="F156" s="56">
        <v>1.798</v>
      </c>
      <c r="G156" s="56">
        <v>1.779</v>
      </c>
    </row>
    <row r="157" spans="1:7" ht="12.75">
      <c r="A157" s="39" t="s">
        <v>138</v>
      </c>
      <c r="B157" s="39" t="s">
        <v>850</v>
      </c>
      <c r="C157" s="56">
        <v>1.684</v>
      </c>
      <c r="D157" s="56">
        <v>1.754</v>
      </c>
      <c r="E157" s="56">
        <v>1.841</v>
      </c>
      <c r="F157" s="56">
        <v>1.784</v>
      </c>
      <c r="G157" s="56">
        <v>1.847</v>
      </c>
    </row>
    <row r="158" spans="1:7" ht="12.75">
      <c r="A158" s="39" t="s">
        <v>138</v>
      </c>
      <c r="B158" s="39" t="s">
        <v>611</v>
      </c>
      <c r="C158" s="56">
        <v>0.126</v>
      </c>
      <c r="D158" s="56">
        <v>0.127</v>
      </c>
      <c r="E158" s="56">
        <v>0.126</v>
      </c>
      <c r="F158" s="56">
        <v>0.121</v>
      </c>
      <c r="G158" s="56">
        <v>0.108</v>
      </c>
    </row>
    <row r="159" spans="1:7" ht="12.75">
      <c r="A159" s="39" t="s">
        <v>138</v>
      </c>
      <c r="B159" s="39" t="s">
        <v>612</v>
      </c>
      <c r="C159" s="56">
        <v>0.752</v>
      </c>
      <c r="D159" s="56">
        <v>0.78</v>
      </c>
      <c r="E159" s="56">
        <v>0.937</v>
      </c>
      <c r="F159" s="56">
        <v>0.903</v>
      </c>
      <c r="G159" s="56">
        <v>0.893</v>
      </c>
    </row>
    <row r="160" spans="1:7" ht="12.75">
      <c r="A160" s="39" t="s">
        <v>138</v>
      </c>
      <c r="B160" s="39" t="s">
        <v>613</v>
      </c>
      <c r="C160" s="56">
        <v>0.954</v>
      </c>
      <c r="D160" s="56">
        <v>0.825</v>
      </c>
      <c r="E160" s="56">
        <v>0.911</v>
      </c>
      <c r="F160" s="56">
        <v>1.029</v>
      </c>
      <c r="G160" s="56">
        <v>0.914</v>
      </c>
    </row>
    <row r="161" spans="1:7" ht="12.75">
      <c r="A161" s="39" t="s">
        <v>116</v>
      </c>
      <c r="B161" s="39" t="s">
        <v>851</v>
      </c>
      <c r="C161" s="56">
        <v>2.226027397260274</v>
      </c>
      <c r="D161" s="56">
        <v>2.362214611872146</v>
      </c>
      <c r="E161" s="56">
        <v>2.1134703196347036</v>
      </c>
      <c r="F161" s="56">
        <v>2.224885844748859</v>
      </c>
      <c r="G161" s="56">
        <v>2.2031963470319638</v>
      </c>
    </row>
    <row r="162" spans="1:7" ht="12.75">
      <c r="A162" s="39" t="s">
        <v>142</v>
      </c>
      <c r="B162" s="39" t="s">
        <v>852</v>
      </c>
      <c r="C162" s="56">
        <v>0.673</v>
      </c>
      <c r="D162" s="56">
        <v>0.577</v>
      </c>
      <c r="E162" s="56">
        <v>0.64</v>
      </c>
      <c r="F162" s="56">
        <v>0.645</v>
      </c>
      <c r="G162" s="56">
        <v>0.675</v>
      </c>
    </row>
    <row r="163" spans="1:7" ht="12.75">
      <c r="A163" s="39" t="s">
        <v>142</v>
      </c>
      <c r="B163" s="39" t="s">
        <v>630</v>
      </c>
      <c r="C163" s="56">
        <v>0.888</v>
      </c>
      <c r="D163" s="56">
        <v>0.852</v>
      </c>
      <c r="E163" s="56">
        <v>0.883</v>
      </c>
      <c r="F163" s="56">
        <v>0.89</v>
      </c>
      <c r="G163" s="56">
        <v>0.912</v>
      </c>
    </row>
    <row r="164" spans="1:7" ht="12.75">
      <c r="A164" s="39" t="s">
        <v>645</v>
      </c>
      <c r="B164" s="39" t="s">
        <v>662</v>
      </c>
      <c r="C164" s="56">
        <v>1.156</v>
      </c>
      <c r="D164" s="56">
        <v>0.909</v>
      </c>
      <c r="E164" s="56">
        <v>0.973</v>
      </c>
      <c r="F164" s="56">
        <v>1.05</v>
      </c>
      <c r="G164" s="56"/>
    </row>
    <row r="165" spans="1:7" ht="12.75">
      <c r="A165" s="39" t="s">
        <v>663</v>
      </c>
      <c r="B165" s="39" t="s">
        <v>853</v>
      </c>
      <c r="C165" s="56">
        <v>1.495</v>
      </c>
      <c r="D165" s="56">
        <v>1.478</v>
      </c>
      <c r="E165" s="56">
        <v>1.333</v>
      </c>
      <c r="F165" s="56">
        <v>1.689</v>
      </c>
      <c r="G165" s="56">
        <v>1.663</v>
      </c>
    </row>
    <row r="166" spans="1:7" ht="12.75">
      <c r="A166" s="39" t="s">
        <v>663</v>
      </c>
      <c r="B166" s="39" t="s">
        <v>854</v>
      </c>
      <c r="C166" s="56">
        <v>0.529</v>
      </c>
      <c r="D166" s="56">
        <v>1.354</v>
      </c>
      <c r="E166" s="56">
        <v>1.383</v>
      </c>
      <c r="F166" s="56">
        <v>1.505</v>
      </c>
      <c r="G166" s="56">
        <v>1.552</v>
      </c>
    </row>
    <row r="167" spans="1:7" ht="12.75">
      <c r="A167" s="39" t="s">
        <v>663</v>
      </c>
      <c r="B167" s="39" t="s">
        <v>855</v>
      </c>
      <c r="C167" s="56">
        <v>1.972</v>
      </c>
      <c r="D167" s="56">
        <v>2.162</v>
      </c>
      <c r="E167" s="56">
        <v>2.149</v>
      </c>
      <c r="F167" s="56">
        <v>2.192</v>
      </c>
      <c r="G167" s="56">
        <v>2.29</v>
      </c>
    </row>
    <row r="168" spans="1:7" ht="12.75">
      <c r="A168" s="39" t="s">
        <v>663</v>
      </c>
      <c r="B168" s="39" t="s">
        <v>856</v>
      </c>
      <c r="C168" s="56">
        <v>1.8719999999999999</v>
      </c>
      <c r="D168" s="56">
        <v>2.064</v>
      </c>
      <c r="E168" s="56">
        <v>2.203</v>
      </c>
      <c r="F168" s="56">
        <v>2.308</v>
      </c>
      <c r="G168" s="56">
        <v>2.2110000000000003</v>
      </c>
    </row>
    <row r="169" spans="1:7" ht="12.75">
      <c r="A169" s="39" t="s">
        <v>663</v>
      </c>
      <c r="B169" s="39" t="s">
        <v>707</v>
      </c>
      <c r="C169" s="56">
        <v>0.972</v>
      </c>
      <c r="D169" s="56">
        <v>0.981</v>
      </c>
      <c r="E169" s="56">
        <v>1.141</v>
      </c>
      <c r="F169" s="56">
        <v>0.957</v>
      </c>
      <c r="G169" s="56">
        <v>0.957</v>
      </c>
    </row>
    <row r="170" spans="1:7" ht="12.75">
      <c r="A170" s="39" t="s">
        <v>663</v>
      </c>
      <c r="B170" s="39" t="s">
        <v>857</v>
      </c>
      <c r="C170" s="56">
        <v>1.523</v>
      </c>
      <c r="D170" s="56">
        <v>1.521</v>
      </c>
      <c r="E170" s="56">
        <v>1.58</v>
      </c>
      <c r="F170" s="56">
        <v>1.559</v>
      </c>
      <c r="G170" s="56">
        <v>1.384</v>
      </c>
    </row>
    <row r="171" spans="1:7" ht="12.75">
      <c r="A171" s="39" t="s">
        <v>663</v>
      </c>
      <c r="B171" s="39" t="s">
        <v>858</v>
      </c>
      <c r="C171" s="56">
        <v>2.0060000000000002</v>
      </c>
      <c r="D171" s="56">
        <v>2.0469999999999997</v>
      </c>
      <c r="E171" s="56">
        <v>2.0439999999999996</v>
      </c>
      <c r="F171" s="56">
        <v>2.118</v>
      </c>
      <c r="G171" s="56">
        <v>2.2430000000000003</v>
      </c>
    </row>
    <row r="172" spans="1:7" ht="12.75">
      <c r="A172" s="39" t="s">
        <v>663</v>
      </c>
      <c r="B172" s="39" t="s">
        <v>859</v>
      </c>
      <c r="C172" s="56">
        <v>2.038</v>
      </c>
      <c r="D172" s="56">
        <v>1.982</v>
      </c>
      <c r="E172" s="56">
        <v>2.11</v>
      </c>
      <c r="F172" s="56">
        <v>2.0919999999999996</v>
      </c>
      <c r="G172" s="56">
        <v>1.893</v>
      </c>
    </row>
    <row r="173" spans="1:7" ht="12.75">
      <c r="A173" s="39" t="s">
        <v>663</v>
      </c>
      <c r="B173" s="39" t="s">
        <v>714</v>
      </c>
      <c r="C173" s="56">
        <v>0.74</v>
      </c>
      <c r="D173" s="56">
        <v>0.728</v>
      </c>
      <c r="E173" s="56">
        <v>0.822</v>
      </c>
      <c r="F173" s="56">
        <v>0.744</v>
      </c>
      <c r="G173" s="56">
        <v>0.833</v>
      </c>
    </row>
    <row r="174" spans="1:7" ht="12.75">
      <c r="A174" s="39" t="s">
        <v>663</v>
      </c>
      <c r="B174" s="39" t="s">
        <v>715</v>
      </c>
      <c r="C174" s="56">
        <v>0.7</v>
      </c>
      <c r="D174" s="56">
        <v>0.841</v>
      </c>
      <c r="E174" s="56">
        <v>0.773</v>
      </c>
      <c r="F174" s="56">
        <v>0.878</v>
      </c>
      <c r="G174" s="56">
        <v>0.106</v>
      </c>
    </row>
    <row r="175" spans="1:7" ht="12.75">
      <c r="A175" s="39" t="s">
        <v>663</v>
      </c>
      <c r="B175" s="39" t="s">
        <v>860</v>
      </c>
      <c r="C175" s="56">
        <v>1.955</v>
      </c>
      <c r="D175" s="56">
        <v>1.903</v>
      </c>
      <c r="E175" s="56">
        <v>1.946</v>
      </c>
      <c r="F175" s="56">
        <v>2.073</v>
      </c>
      <c r="G175" s="56">
        <v>1.865</v>
      </c>
    </row>
    <row r="176" spans="1:7" ht="12.75">
      <c r="A176" s="39" t="s">
        <v>663</v>
      </c>
      <c r="B176" s="39" t="s">
        <v>861</v>
      </c>
      <c r="C176" s="56">
        <v>0</v>
      </c>
      <c r="D176" s="56">
        <v>0</v>
      </c>
      <c r="E176" s="56">
        <v>0.562</v>
      </c>
      <c r="F176" s="56">
        <v>1.799</v>
      </c>
      <c r="G176" s="56">
        <v>1.762</v>
      </c>
    </row>
    <row r="177" spans="1:7" ht="12.75">
      <c r="A177" s="39" t="s">
        <v>663</v>
      </c>
      <c r="B177" s="39" t="s">
        <v>862</v>
      </c>
      <c r="C177" s="56">
        <v>1.314</v>
      </c>
      <c r="D177" s="56">
        <v>1.436</v>
      </c>
      <c r="E177" s="56">
        <v>1.434</v>
      </c>
      <c r="F177" s="56">
        <v>1.39</v>
      </c>
      <c r="G177" s="56">
        <v>1.5619999999999998</v>
      </c>
    </row>
    <row r="178" spans="1:7" ht="12.75">
      <c r="A178" s="39" t="s">
        <v>663</v>
      </c>
      <c r="B178" s="39" t="s">
        <v>722</v>
      </c>
      <c r="C178" s="56">
        <v>0.388</v>
      </c>
      <c r="D178" s="56">
        <v>0.409</v>
      </c>
      <c r="E178" s="56">
        <v>0.445</v>
      </c>
      <c r="F178" s="56">
        <v>0.402</v>
      </c>
      <c r="G178" s="56">
        <v>0.435</v>
      </c>
    </row>
    <row r="179" spans="1:7" ht="12.75">
      <c r="A179" s="39" t="s">
        <v>663</v>
      </c>
      <c r="B179" s="39" t="s">
        <v>723</v>
      </c>
      <c r="C179" s="56">
        <v>0.628</v>
      </c>
      <c r="D179" s="56">
        <v>0.649</v>
      </c>
      <c r="E179" s="56">
        <v>0.712</v>
      </c>
      <c r="F179" s="56">
        <v>0.63</v>
      </c>
      <c r="G179" s="56">
        <v>0.64</v>
      </c>
    </row>
    <row r="180" spans="1:7" ht="12.75">
      <c r="A180" s="39" t="s">
        <v>663</v>
      </c>
      <c r="B180" s="39" t="s">
        <v>863</v>
      </c>
      <c r="C180" s="56">
        <v>1.161</v>
      </c>
      <c r="D180" s="56">
        <v>1.6629999999999998</v>
      </c>
      <c r="E180" s="56">
        <v>1.084</v>
      </c>
      <c r="F180" s="56">
        <v>1.796</v>
      </c>
      <c r="G180" s="56">
        <v>1.826</v>
      </c>
    </row>
    <row r="181" spans="1:7" ht="12.75">
      <c r="A181" s="39" t="s">
        <v>663</v>
      </c>
      <c r="B181" s="39" t="s">
        <v>726</v>
      </c>
      <c r="C181" s="56">
        <v>0.423</v>
      </c>
      <c r="D181" s="56">
        <v>0.505</v>
      </c>
      <c r="E181" s="56">
        <v>0.434</v>
      </c>
      <c r="F181" s="56">
        <v>0.395</v>
      </c>
      <c r="G181" s="56">
        <v>0.51</v>
      </c>
    </row>
    <row r="182" spans="1:7" ht="12.75">
      <c r="A182" s="39" t="s">
        <v>663</v>
      </c>
      <c r="B182" s="39" t="s">
        <v>864</v>
      </c>
      <c r="C182" s="56">
        <v>2.14</v>
      </c>
      <c r="D182" s="56">
        <v>1.962</v>
      </c>
      <c r="E182" s="56">
        <v>2.106</v>
      </c>
      <c r="F182" s="56">
        <v>2.1189999999999998</v>
      </c>
      <c r="G182" s="56">
        <v>2.057</v>
      </c>
    </row>
    <row r="183" spans="1:7" ht="12.75">
      <c r="A183" s="39" t="s">
        <v>663</v>
      </c>
      <c r="B183" s="39" t="s">
        <v>865</v>
      </c>
      <c r="C183" s="56">
        <v>0.387</v>
      </c>
      <c r="D183" s="56">
        <v>1.454</v>
      </c>
      <c r="E183" s="56">
        <v>1.8719999999999999</v>
      </c>
      <c r="F183" s="56">
        <v>1.765</v>
      </c>
      <c r="G183" s="56">
        <v>1.7069999999999999</v>
      </c>
    </row>
    <row r="184" spans="1:7" ht="12.75">
      <c r="A184" s="39" t="s">
        <v>663</v>
      </c>
      <c r="B184" s="39" t="s">
        <v>866</v>
      </c>
      <c r="C184" s="56">
        <v>1.633</v>
      </c>
      <c r="D184" s="56">
        <v>1.7469999999999999</v>
      </c>
      <c r="E184" s="56">
        <v>1.738</v>
      </c>
      <c r="F184" s="56">
        <v>1.495</v>
      </c>
      <c r="G184" s="56">
        <v>1.561</v>
      </c>
    </row>
    <row r="185" spans="1:7" ht="12.75">
      <c r="A185" s="39" t="s">
        <v>663</v>
      </c>
      <c r="B185" s="39" t="s">
        <v>867</v>
      </c>
      <c r="C185" s="56">
        <v>1.992</v>
      </c>
      <c r="D185" s="56">
        <v>2.2640000000000002</v>
      </c>
      <c r="E185" s="56">
        <v>2.328</v>
      </c>
      <c r="F185" s="56">
        <v>2.175</v>
      </c>
      <c r="G185" s="56">
        <v>2.3609999999999998</v>
      </c>
    </row>
    <row r="186" spans="1:7" ht="12.75">
      <c r="A186" s="39" t="s">
        <v>663</v>
      </c>
      <c r="B186" s="39" t="s">
        <v>736</v>
      </c>
      <c r="C186" s="56">
        <v>0.615</v>
      </c>
      <c r="D186" s="56">
        <v>0.585</v>
      </c>
      <c r="E186" s="56">
        <v>0.656</v>
      </c>
      <c r="F186" s="56">
        <v>0.269</v>
      </c>
      <c r="G186" s="56">
        <v>0.727</v>
      </c>
    </row>
    <row r="187" spans="1:7" ht="12.75">
      <c r="A187" s="39" t="s">
        <v>663</v>
      </c>
      <c r="B187" s="39" t="s">
        <v>868</v>
      </c>
      <c r="C187" s="56">
        <v>3.4539999999999997</v>
      </c>
      <c r="D187" s="56">
        <v>3.471</v>
      </c>
      <c r="E187" s="56">
        <v>3.468</v>
      </c>
      <c r="F187" s="56">
        <v>3.2889999999999997</v>
      </c>
      <c r="G187" s="56">
        <v>3.5229999999999997</v>
      </c>
    </row>
    <row r="188" spans="1:7" ht="12.75">
      <c r="A188" s="39" t="s">
        <v>663</v>
      </c>
      <c r="B188" s="39" t="s">
        <v>869</v>
      </c>
      <c r="C188" s="56">
        <v>0.6519999999999999</v>
      </c>
      <c r="D188" s="56">
        <v>0.8069999999999999</v>
      </c>
      <c r="E188" s="56">
        <v>0.875</v>
      </c>
      <c r="F188" s="56">
        <v>0.919</v>
      </c>
      <c r="G188" s="56">
        <v>0.902</v>
      </c>
    </row>
    <row r="189" spans="1:7" ht="12.75">
      <c r="A189" s="39" t="s">
        <v>663</v>
      </c>
      <c r="B189" s="39" t="s">
        <v>870</v>
      </c>
      <c r="C189" s="56">
        <v>0.861</v>
      </c>
      <c r="D189" s="56">
        <v>0.9890000000000001</v>
      </c>
      <c r="E189" s="56">
        <v>0.995</v>
      </c>
      <c r="F189" s="56">
        <v>0.9039999999999999</v>
      </c>
      <c r="G189" s="56">
        <v>0.989</v>
      </c>
    </row>
    <row r="190" spans="1:7" ht="12.75">
      <c r="A190" s="39" t="s">
        <v>663</v>
      </c>
      <c r="B190" s="39" t="s">
        <v>744</v>
      </c>
      <c r="C190" s="56">
        <v>0.492</v>
      </c>
      <c r="D190" s="56">
        <v>0.403</v>
      </c>
      <c r="E190" s="56">
        <v>0.434</v>
      </c>
      <c r="F190" s="56">
        <v>0.489</v>
      </c>
      <c r="G190" s="56">
        <v>0.438</v>
      </c>
    </row>
    <row r="191" spans="1:7" ht="12.75">
      <c r="A191" s="39" t="s">
        <v>663</v>
      </c>
      <c r="B191" s="39" t="s">
        <v>871</v>
      </c>
      <c r="C191" s="56">
        <v>1.629</v>
      </c>
      <c r="D191" s="56">
        <v>1.8210000000000002</v>
      </c>
      <c r="E191" s="56">
        <v>1.979</v>
      </c>
      <c r="F191" s="56">
        <v>1.9660000000000002</v>
      </c>
      <c r="G191" s="56">
        <v>1.939</v>
      </c>
    </row>
    <row r="192" spans="1:7" ht="12.75">
      <c r="A192" s="39" t="s">
        <v>663</v>
      </c>
      <c r="B192" s="39" t="s">
        <v>872</v>
      </c>
      <c r="C192" s="56">
        <v>1.996</v>
      </c>
      <c r="D192" s="56">
        <v>1.902</v>
      </c>
      <c r="E192" s="56">
        <v>2.073</v>
      </c>
      <c r="F192" s="56">
        <v>1.7320000000000002</v>
      </c>
      <c r="G192" s="56">
        <v>2.0620000000000003</v>
      </c>
    </row>
    <row r="193" spans="1:7" ht="12.75">
      <c r="A193" s="39" t="s">
        <v>663</v>
      </c>
      <c r="B193" s="39" t="s">
        <v>749</v>
      </c>
      <c r="C193" s="56">
        <v>0.958</v>
      </c>
      <c r="D193" s="56">
        <v>0.992</v>
      </c>
      <c r="E193" s="56">
        <v>0.904</v>
      </c>
      <c r="F193" s="56">
        <v>0.992</v>
      </c>
      <c r="G193" s="56">
        <v>1.061</v>
      </c>
    </row>
    <row r="194" spans="1:7" ht="12.75">
      <c r="A194" s="39" t="s">
        <v>663</v>
      </c>
      <c r="B194" s="39" t="s">
        <v>873</v>
      </c>
      <c r="C194" s="56">
        <v>2.136</v>
      </c>
      <c r="D194" s="56">
        <v>2.165</v>
      </c>
      <c r="E194" s="56">
        <v>1.915</v>
      </c>
      <c r="F194" s="56">
        <v>2.165</v>
      </c>
      <c r="G194" s="56">
        <v>2.1109999999999998</v>
      </c>
    </row>
    <row r="195" spans="1:7" ht="12.75">
      <c r="A195" s="39" t="s">
        <v>663</v>
      </c>
      <c r="B195" s="39" t="s">
        <v>752</v>
      </c>
      <c r="C195" s="56">
        <v>0.766</v>
      </c>
      <c r="D195" s="56">
        <v>0.827</v>
      </c>
      <c r="E195" s="56">
        <v>0.785</v>
      </c>
      <c r="F195" s="56">
        <v>0.617</v>
      </c>
      <c r="G195" s="56">
        <v>0.894</v>
      </c>
    </row>
    <row r="196" spans="1:7" ht="12.75">
      <c r="A196" s="39" t="s">
        <v>663</v>
      </c>
      <c r="B196" s="39" t="s">
        <v>874</v>
      </c>
      <c r="C196" s="56">
        <v>2.38</v>
      </c>
      <c r="D196" s="56">
        <v>2.22</v>
      </c>
      <c r="E196" s="56">
        <v>2.186</v>
      </c>
      <c r="F196" s="56">
        <v>2.269</v>
      </c>
      <c r="G196" s="56">
        <v>2.1790000000000003</v>
      </c>
    </row>
    <row r="197" spans="1:7" ht="12.75">
      <c r="A197" s="39" t="s">
        <v>663</v>
      </c>
      <c r="B197" s="39" t="s">
        <v>875</v>
      </c>
      <c r="C197" s="56">
        <v>1.572</v>
      </c>
      <c r="D197" s="56">
        <v>1.569</v>
      </c>
      <c r="E197" s="56">
        <v>1.635</v>
      </c>
      <c r="F197" s="56">
        <v>1.532</v>
      </c>
      <c r="G197" s="56">
        <v>1.638</v>
      </c>
    </row>
    <row r="198" spans="1:7" ht="12.75">
      <c r="A198" s="39" t="s">
        <v>663</v>
      </c>
      <c r="B198" s="39" t="s">
        <v>876</v>
      </c>
      <c r="C198" s="56">
        <v>1.4769999999999999</v>
      </c>
      <c r="D198" s="56">
        <v>1.483</v>
      </c>
      <c r="E198" s="56">
        <v>1.495</v>
      </c>
      <c r="F198" s="56">
        <v>1.445</v>
      </c>
      <c r="G198" s="56">
        <v>1.561</v>
      </c>
    </row>
    <row r="199" spans="1:7" ht="12.75">
      <c r="A199" s="39" t="s">
        <v>663</v>
      </c>
      <c r="B199" s="39" t="s">
        <v>759</v>
      </c>
      <c r="C199" s="56">
        <v>0.806</v>
      </c>
      <c r="D199" s="56">
        <v>0.722</v>
      </c>
      <c r="E199" s="56">
        <v>0.816</v>
      </c>
      <c r="F199" s="56">
        <v>0.618</v>
      </c>
      <c r="G199" s="56">
        <v>0.835</v>
      </c>
    </row>
    <row r="200" spans="1:7" ht="12.75">
      <c r="A200" s="39" t="s">
        <v>663</v>
      </c>
      <c r="B200" s="39" t="s">
        <v>877</v>
      </c>
      <c r="C200" s="56">
        <v>1.323</v>
      </c>
      <c r="D200" s="56">
        <v>1.353</v>
      </c>
      <c r="E200" s="56">
        <v>1.287</v>
      </c>
      <c r="F200" s="56">
        <v>1.3279999999999998</v>
      </c>
      <c r="G200" s="56">
        <v>1.3780000000000001</v>
      </c>
    </row>
    <row r="201" spans="1:7" ht="12.75">
      <c r="A201" s="39" t="s">
        <v>663</v>
      </c>
      <c r="B201" s="39" t="s">
        <v>762</v>
      </c>
      <c r="C201" s="56">
        <v>0.935</v>
      </c>
      <c r="D201" s="56">
        <v>0.842</v>
      </c>
      <c r="E201" s="56">
        <v>0.726</v>
      </c>
      <c r="F201" s="56">
        <v>0.771</v>
      </c>
      <c r="G201" s="56">
        <v>0.842</v>
      </c>
    </row>
    <row r="202" spans="1:7" ht="12.75">
      <c r="A202" s="39" t="s">
        <v>663</v>
      </c>
      <c r="B202" s="39" t="s">
        <v>878</v>
      </c>
      <c r="C202" s="56">
        <v>2.1239999999999997</v>
      </c>
      <c r="D202" s="56">
        <v>2.106</v>
      </c>
      <c r="E202" s="56">
        <v>2.23</v>
      </c>
      <c r="F202" s="56">
        <v>2.238</v>
      </c>
      <c r="G202" s="56">
        <v>1.947</v>
      </c>
    </row>
    <row r="203" spans="1:7" ht="12.75">
      <c r="A203" s="39" t="s">
        <v>663</v>
      </c>
      <c r="B203" s="39" t="s">
        <v>765</v>
      </c>
      <c r="C203" s="56">
        <v>0.984</v>
      </c>
      <c r="D203" s="56">
        <v>0.85</v>
      </c>
      <c r="E203" s="56">
        <v>0.968</v>
      </c>
      <c r="F203" s="56">
        <v>1.089</v>
      </c>
      <c r="G203" s="56">
        <v>1.01</v>
      </c>
    </row>
    <row r="204" spans="1:7" ht="12.75">
      <c r="A204" s="39" t="s">
        <v>663</v>
      </c>
      <c r="B204" s="39" t="s">
        <v>766</v>
      </c>
      <c r="C204" s="56">
        <v>1.105</v>
      </c>
      <c r="D204" s="56">
        <v>0.944</v>
      </c>
      <c r="E204" s="56">
        <v>1.036</v>
      </c>
      <c r="F204" s="56">
        <v>1.099</v>
      </c>
      <c r="G204" s="56">
        <v>1.036</v>
      </c>
    </row>
    <row r="205" spans="1:7" ht="12.75">
      <c r="A205" s="43" t="s">
        <v>663</v>
      </c>
      <c r="B205" s="43" t="s">
        <v>767</v>
      </c>
      <c r="C205" s="57">
        <v>1.187</v>
      </c>
      <c r="D205" s="57">
        <v>1.045</v>
      </c>
      <c r="E205" s="57">
        <v>1.036</v>
      </c>
      <c r="F205" s="57">
        <v>1.181</v>
      </c>
      <c r="G205" s="57">
        <v>1.032</v>
      </c>
    </row>
    <row r="206" spans="1:7" ht="12.75">
      <c r="A206" s="179" t="s">
        <v>352</v>
      </c>
      <c r="B206" s="179"/>
      <c r="C206" s="179"/>
      <c r="D206" s="179"/>
      <c r="E206" s="179"/>
      <c r="F206" s="179"/>
      <c r="G206" s="179"/>
    </row>
    <row r="207" spans="1:7" ht="12.75">
      <c r="A207" s="39" t="s">
        <v>79</v>
      </c>
      <c r="B207" s="39" t="s">
        <v>351</v>
      </c>
      <c r="C207" s="56">
        <v>0.162</v>
      </c>
      <c r="D207" s="56">
        <v>0.216</v>
      </c>
      <c r="E207" s="56">
        <v>0.21</v>
      </c>
      <c r="F207" s="56">
        <v>0.207</v>
      </c>
      <c r="G207" s="56">
        <v>0.237</v>
      </c>
    </row>
    <row r="208" spans="1:7" ht="12.75">
      <c r="A208" s="39" t="s">
        <v>364</v>
      </c>
      <c r="B208" s="39" t="s">
        <v>879</v>
      </c>
      <c r="C208" s="56">
        <v>1.948494292237443</v>
      </c>
      <c r="D208" s="56">
        <v>1.8307910958904108</v>
      </c>
      <c r="E208" s="56">
        <v>2.0751529680365297</v>
      </c>
      <c r="F208" s="56">
        <v>2.2321255707762555</v>
      </c>
      <c r="G208" s="56">
        <v>2.3084155251141554</v>
      </c>
    </row>
    <row r="209" spans="1:7" ht="12.75">
      <c r="A209" s="39" t="s">
        <v>880</v>
      </c>
      <c r="B209" s="39" t="s">
        <v>881</v>
      </c>
      <c r="C209" s="56">
        <v>1.504</v>
      </c>
      <c r="D209" s="56">
        <v>1.525</v>
      </c>
      <c r="E209" s="56">
        <v>1.551</v>
      </c>
      <c r="F209" s="56">
        <v>1.552</v>
      </c>
      <c r="G209" s="56">
        <v>1.518</v>
      </c>
    </row>
    <row r="210" spans="1:7" ht="12.75">
      <c r="A210" s="39" t="s">
        <v>880</v>
      </c>
      <c r="B210" s="39" t="s">
        <v>882</v>
      </c>
      <c r="C210" s="56">
        <v>0</v>
      </c>
      <c r="D210" s="56">
        <v>0</v>
      </c>
      <c r="E210" s="56">
        <v>0</v>
      </c>
      <c r="F210" s="56">
        <v>0</v>
      </c>
      <c r="G210" s="56">
        <v>0.609</v>
      </c>
    </row>
    <row r="211" spans="1:7" ht="12.75">
      <c r="A211" s="39" t="s">
        <v>109</v>
      </c>
      <c r="B211" s="39" t="s">
        <v>883</v>
      </c>
      <c r="C211" s="56">
        <v>0.86</v>
      </c>
      <c r="D211" s="56">
        <v>0.896</v>
      </c>
      <c r="E211" s="56">
        <v>0.857</v>
      </c>
      <c r="F211" s="56">
        <v>0.879</v>
      </c>
      <c r="G211" s="56">
        <v>0.833</v>
      </c>
    </row>
    <row r="212" spans="1:7" ht="12.75">
      <c r="A212" s="39" t="s">
        <v>463</v>
      </c>
      <c r="B212" s="39" t="s">
        <v>884</v>
      </c>
      <c r="C212" s="56">
        <v>1.601</v>
      </c>
      <c r="D212" s="56">
        <v>1.619</v>
      </c>
      <c r="E212" s="56">
        <v>1.595</v>
      </c>
      <c r="F212" s="56">
        <v>1.592</v>
      </c>
      <c r="G212" s="56">
        <v>1.609</v>
      </c>
    </row>
    <row r="213" spans="1:7" ht="12.75">
      <c r="A213" s="39" t="s">
        <v>798</v>
      </c>
      <c r="B213" s="39" t="s">
        <v>885</v>
      </c>
      <c r="C213" s="56">
        <v>2.057</v>
      </c>
      <c r="D213" s="56">
        <v>2.207</v>
      </c>
      <c r="E213" s="56">
        <v>2.982</v>
      </c>
      <c r="F213" s="56">
        <v>3.05</v>
      </c>
      <c r="G213" s="56">
        <v>3.055</v>
      </c>
    </row>
    <row r="214" spans="1:7" ht="12.75">
      <c r="A214" s="39" t="s">
        <v>798</v>
      </c>
      <c r="B214" s="39" t="s">
        <v>886</v>
      </c>
      <c r="C214" s="56">
        <v>1.261</v>
      </c>
      <c r="D214" s="56">
        <v>1.387</v>
      </c>
      <c r="E214" s="56">
        <v>1.451</v>
      </c>
      <c r="F214" s="56">
        <v>1.5230000000000001</v>
      </c>
      <c r="G214" s="56">
        <v>1.626</v>
      </c>
    </row>
    <row r="215" spans="1:7" ht="12.75">
      <c r="A215" s="39" t="s">
        <v>798</v>
      </c>
      <c r="B215" s="39" t="s">
        <v>887</v>
      </c>
      <c r="C215" s="56">
        <v>0.8989999999999999</v>
      </c>
      <c r="D215" s="56">
        <v>0.9139999999999999</v>
      </c>
      <c r="E215" s="56">
        <v>0.93</v>
      </c>
      <c r="F215" s="56">
        <v>1.022</v>
      </c>
      <c r="G215" s="56">
        <v>1.018</v>
      </c>
    </row>
    <row r="216" spans="1:7" ht="12.75">
      <c r="A216" s="39" t="s">
        <v>798</v>
      </c>
      <c r="B216" s="39" t="s">
        <v>888</v>
      </c>
      <c r="C216" s="56">
        <v>1.03</v>
      </c>
      <c r="D216" s="56">
        <v>0.9770000000000001</v>
      </c>
      <c r="E216" s="56">
        <v>1.184</v>
      </c>
      <c r="F216" s="56">
        <v>1.134</v>
      </c>
      <c r="G216" s="56">
        <v>1.299</v>
      </c>
    </row>
    <row r="217" spans="1:7" ht="12.75">
      <c r="A217" s="39" t="s">
        <v>798</v>
      </c>
      <c r="B217" s="39" t="s">
        <v>594</v>
      </c>
      <c r="C217" s="56">
        <v>0</v>
      </c>
      <c r="D217" s="56">
        <v>0</v>
      </c>
      <c r="E217" s="56">
        <v>0</v>
      </c>
      <c r="F217" s="56">
        <v>0</v>
      </c>
      <c r="G217" s="56">
        <v>0.819</v>
      </c>
    </row>
    <row r="218" spans="1:7" ht="12.75">
      <c r="A218" s="39" t="s">
        <v>595</v>
      </c>
      <c r="B218" s="39" t="s">
        <v>889</v>
      </c>
      <c r="C218" s="56">
        <v>1.09</v>
      </c>
      <c r="D218" s="56">
        <v>1.1039999999999999</v>
      </c>
      <c r="E218" s="56">
        <v>1.11</v>
      </c>
      <c r="F218" s="56">
        <v>1.2309999999999999</v>
      </c>
      <c r="G218" s="56">
        <v>1.2690000000000001</v>
      </c>
    </row>
    <row r="219" spans="1:7" ht="12.75">
      <c r="A219" s="39" t="s">
        <v>595</v>
      </c>
      <c r="B219" s="39" t="s">
        <v>890</v>
      </c>
      <c r="C219" s="56">
        <v>0.107</v>
      </c>
      <c r="D219" s="56">
        <v>0.271</v>
      </c>
      <c r="E219" s="56">
        <v>0.624</v>
      </c>
      <c r="F219" s="56">
        <v>0.567</v>
      </c>
      <c r="G219" s="56">
        <v>0.618</v>
      </c>
    </row>
    <row r="220" spans="1:7" ht="12.75">
      <c r="A220" s="39" t="s">
        <v>631</v>
      </c>
      <c r="B220" s="39" t="s">
        <v>632</v>
      </c>
      <c r="C220" s="56">
        <v>0.659931506849315</v>
      </c>
      <c r="D220" s="56">
        <v>0.667203196347032</v>
      </c>
      <c r="E220" s="56">
        <v>0.7126312785388128</v>
      </c>
      <c r="F220" s="56">
        <v>0.7400684931506849</v>
      </c>
      <c r="G220" s="56">
        <v>0.8061643835616439</v>
      </c>
    </row>
    <row r="221" spans="1:7" ht="12.75">
      <c r="A221" s="39" t="s">
        <v>631</v>
      </c>
      <c r="B221" s="39" t="s">
        <v>891</v>
      </c>
      <c r="C221" s="56">
        <v>1.251</v>
      </c>
      <c r="D221" s="56">
        <v>1.151</v>
      </c>
      <c r="E221" s="56">
        <v>1.192</v>
      </c>
      <c r="F221" s="56">
        <v>1.2930000000000001</v>
      </c>
      <c r="G221" s="56">
        <v>1.265</v>
      </c>
    </row>
    <row r="222" spans="1:7" ht="12.75">
      <c r="A222" s="39" t="s">
        <v>631</v>
      </c>
      <c r="B222" s="39" t="s">
        <v>892</v>
      </c>
      <c r="C222" s="56">
        <v>1.993607305936073</v>
      </c>
      <c r="D222" s="56">
        <v>2.0047945205479456</v>
      </c>
      <c r="E222" s="56">
        <v>1.8480593607305937</v>
      </c>
      <c r="F222" s="56">
        <v>2.1700913242009134</v>
      </c>
      <c r="G222" s="56">
        <v>2.023239497716895</v>
      </c>
    </row>
    <row r="223" spans="1:7" ht="12.75">
      <c r="A223" s="43" t="s">
        <v>631</v>
      </c>
      <c r="B223" s="43" t="s">
        <v>893</v>
      </c>
      <c r="C223" s="57">
        <v>4.040182648401827</v>
      </c>
      <c r="D223" s="57">
        <v>3.84703196347032</v>
      </c>
      <c r="E223" s="57">
        <v>4.200913242009133</v>
      </c>
      <c r="F223" s="57">
        <v>4.383561643835616</v>
      </c>
      <c r="G223" s="57">
        <v>4.703196347031964</v>
      </c>
    </row>
    <row r="224" spans="1:7" ht="12.75">
      <c r="A224" s="48"/>
      <c r="B224" s="14"/>
      <c r="C224" s="46"/>
      <c r="D224" s="46"/>
      <c r="E224" s="46"/>
      <c r="F224" s="3"/>
      <c r="G224" s="3"/>
    </row>
    <row r="225" spans="1:7" ht="12.75">
      <c r="A225" s="14"/>
      <c r="B225" s="14"/>
      <c r="C225" s="46"/>
      <c r="D225" s="46"/>
      <c r="E225" s="46"/>
      <c r="F225" s="3"/>
      <c r="G225" s="3"/>
    </row>
    <row r="226" spans="1:7" ht="12.75">
      <c r="A226" s="14"/>
      <c r="B226" s="14"/>
      <c r="C226" s="46"/>
      <c r="D226" s="46"/>
      <c r="E226" s="46"/>
      <c r="F226" s="3"/>
      <c r="G226" s="3"/>
    </row>
    <row r="227" spans="1:7" ht="12.75">
      <c r="A227" s="14"/>
      <c r="B227" s="14"/>
      <c r="C227" s="46"/>
      <c r="D227" s="46"/>
      <c r="E227" s="46"/>
      <c r="F227" s="3"/>
      <c r="G227" s="3"/>
    </row>
    <row r="228" spans="1:7" ht="12.75">
      <c r="A228" s="14"/>
      <c r="B228" s="14"/>
      <c r="C228" s="46"/>
      <c r="D228" s="46"/>
      <c r="E228" s="46"/>
      <c r="F228" s="3"/>
      <c r="G228" s="3"/>
    </row>
    <row r="229" spans="1:7" ht="12.75">
      <c r="A229" s="14"/>
      <c r="B229" s="14"/>
      <c r="C229" s="46"/>
      <c r="D229" s="46"/>
      <c r="E229" s="46"/>
      <c r="F229" s="3"/>
      <c r="G229" s="3"/>
    </row>
    <row r="230" spans="1:7" ht="12.75">
      <c r="A230" s="14"/>
      <c r="B230" s="14"/>
      <c r="C230" s="46"/>
      <c r="D230" s="46"/>
      <c r="E230" s="46"/>
      <c r="F230" s="3"/>
      <c r="G230" s="3"/>
    </row>
    <row r="231" spans="1:7" ht="12.75">
      <c r="A231" s="14"/>
      <c r="B231" s="14"/>
      <c r="C231" s="46"/>
      <c r="D231" s="46"/>
      <c r="E231" s="46"/>
      <c r="F231" s="3"/>
      <c r="G231" s="3"/>
    </row>
    <row r="232" spans="1:7" ht="12.75">
      <c r="A232" s="14"/>
      <c r="B232" s="14"/>
      <c r="C232" s="46"/>
      <c r="D232" s="46"/>
      <c r="E232" s="46"/>
      <c r="F232" s="3"/>
      <c r="G232" s="3"/>
    </row>
    <row r="233" spans="1:7" ht="12.75">
      <c r="A233" s="14"/>
      <c r="B233" s="14"/>
      <c r="C233" s="46"/>
      <c r="D233" s="46"/>
      <c r="E233" s="46"/>
      <c r="F233" s="3"/>
      <c r="G233" s="3"/>
    </row>
    <row r="234" spans="1:7" ht="12.75">
      <c r="A234" s="14"/>
      <c r="B234" s="14"/>
      <c r="C234" s="46"/>
      <c r="D234" s="46"/>
      <c r="E234" s="46"/>
      <c r="F234" s="3"/>
      <c r="G234" s="3"/>
    </row>
    <row r="235" spans="1:7" ht="12.75">
      <c r="A235" s="14"/>
      <c r="B235" s="14"/>
      <c r="C235" s="46"/>
      <c r="D235" s="46"/>
      <c r="E235" s="46"/>
      <c r="F235" s="3"/>
      <c r="G235" s="3"/>
    </row>
    <row r="236" spans="1:7" ht="12.75">
      <c r="A236" s="14"/>
      <c r="B236" s="14"/>
      <c r="C236" s="46"/>
      <c r="D236" s="46"/>
      <c r="E236" s="46"/>
      <c r="F236" s="3"/>
      <c r="G236" s="3"/>
    </row>
    <row r="237" spans="1:7" ht="12.75">
      <c r="A237" s="14"/>
      <c r="B237" s="14"/>
      <c r="C237" s="46"/>
      <c r="D237" s="46"/>
      <c r="E237" s="46"/>
      <c r="F237" s="3"/>
      <c r="G237" s="3"/>
    </row>
    <row r="238" spans="1:7" ht="12.75">
      <c r="A238" s="14"/>
      <c r="B238" s="14"/>
      <c r="C238" s="46"/>
      <c r="D238" s="46"/>
      <c r="E238" s="46"/>
      <c r="F238" s="3"/>
      <c r="G238" s="3"/>
    </row>
    <row r="239" spans="1:7" ht="12.75">
      <c r="A239" s="14"/>
      <c r="B239" s="14"/>
      <c r="C239" s="46"/>
      <c r="D239" s="46"/>
      <c r="E239" s="46"/>
      <c r="F239" s="3"/>
      <c r="G239" s="3"/>
    </row>
    <row r="240" spans="1:7" ht="12.75">
      <c r="A240" s="14"/>
      <c r="B240" s="14"/>
      <c r="C240" s="46"/>
      <c r="D240" s="46"/>
      <c r="E240" s="46"/>
      <c r="F240" s="3"/>
      <c r="G240" s="3"/>
    </row>
    <row r="241" spans="1:7" ht="12.75">
      <c r="A241" s="14"/>
      <c r="B241" s="14"/>
      <c r="C241" s="46"/>
      <c r="D241" s="46"/>
      <c r="E241" s="46"/>
      <c r="F241" s="3"/>
      <c r="G241" s="3"/>
    </row>
    <row r="242" spans="1:5" ht="12.75">
      <c r="A242" s="14"/>
      <c r="B242" s="14"/>
      <c r="C242" s="14"/>
      <c r="D242" s="14"/>
      <c r="E242" s="14"/>
    </row>
    <row r="243" spans="1:5" ht="12.75">
      <c r="A243" s="14"/>
      <c r="B243" s="14"/>
      <c r="C243" s="14"/>
      <c r="D243" s="14"/>
      <c r="E243" s="14"/>
    </row>
    <row r="244" spans="1:5" ht="12.75">
      <c r="A244" s="14"/>
      <c r="B244" s="14"/>
      <c r="C244" s="14"/>
      <c r="D244" s="14"/>
      <c r="E244" s="14"/>
    </row>
    <row r="245" spans="1:5" ht="12.75">
      <c r="A245" s="14"/>
      <c r="B245" s="14"/>
      <c r="C245" s="14"/>
      <c r="D245" s="14"/>
      <c r="E245" s="14"/>
    </row>
    <row r="246" spans="1:5" ht="12.75">
      <c r="A246" s="14"/>
      <c r="B246" s="14"/>
      <c r="C246" s="14"/>
      <c r="D246" s="14"/>
      <c r="E246" s="14"/>
    </row>
    <row r="247" spans="1:5" ht="12.75">
      <c r="A247" s="14"/>
      <c r="B247" s="14"/>
      <c r="C247" s="14"/>
      <c r="D247" s="14"/>
      <c r="E247" s="14"/>
    </row>
    <row r="248" spans="1:5" ht="12.75">
      <c r="A248" s="14"/>
      <c r="B248" s="14"/>
      <c r="C248" s="14"/>
      <c r="D248" s="14"/>
      <c r="E248" s="14"/>
    </row>
    <row r="249" spans="1:5" ht="12.75">
      <c r="A249" s="14"/>
      <c r="B249" s="14"/>
      <c r="C249" s="14"/>
      <c r="D249" s="14"/>
      <c r="E249" s="14"/>
    </row>
    <row r="250" spans="1:5" ht="12.75">
      <c r="A250" s="14"/>
      <c r="B250" s="14"/>
      <c r="C250" s="14"/>
      <c r="D250" s="14"/>
      <c r="E250" s="14"/>
    </row>
    <row r="251" spans="1:5" ht="12.75">
      <c r="A251" s="14"/>
      <c r="B251" s="14"/>
      <c r="C251" s="14"/>
      <c r="D251" s="14"/>
      <c r="E251" s="14"/>
    </row>
    <row r="252" spans="1:5" ht="12.75">
      <c r="A252" s="14"/>
      <c r="B252" s="14"/>
      <c r="C252" s="14"/>
      <c r="D252" s="14"/>
      <c r="E252" s="14"/>
    </row>
    <row r="253" spans="1:5" ht="12.75">
      <c r="A253" s="14"/>
      <c r="B253" s="14"/>
      <c r="C253" s="14"/>
      <c r="D253" s="14"/>
      <c r="E253" s="14"/>
    </row>
    <row r="254" spans="1:5" ht="12.75">
      <c r="A254" s="14"/>
      <c r="B254" s="14"/>
      <c r="C254" s="14"/>
      <c r="D254" s="14"/>
      <c r="E254" s="14"/>
    </row>
    <row r="255" spans="1:5" ht="12.75">
      <c r="A255" s="14"/>
      <c r="B255" s="14"/>
      <c r="C255" s="14"/>
      <c r="D255" s="14"/>
      <c r="E255" s="14"/>
    </row>
    <row r="256" spans="1:5" ht="12.75">
      <c r="A256" s="14"/>
      <c r="B256" s="14"/>
      <c r="C256" s="14"/>
      <c r="D256" s="14"/>
      <c r="E256" s="14"/>
    </row>
    <row r="257" spans="1:5" ht="12.75">
      <c r="A257" s="14"/>
      <c r="B257" s="14"/>
      <c r="C257" s="14"/>
      <c r="D257" s="14"/>
      <c r="E257" s="14"/>
    </row>
    <row r="258" spans="1:5" ht="12.75">
      <c r="A258" s="14"/>
      <c r="B258" s="14"/>
      <c r="C258" s="14"/>
      <c r="D258" s="14"/>
      <c r="E258" s="14"/>
    </row>
    <row r="259" spans="1:5" ht="12.75">
      <c r="A259" s="14"/>
      <c r="B259" s="14"/>
      <c r="C259" s="14"/>
      <c r="D259" s="14"/>
      <c r="E259" s="14"/>
    </row>
    <row r="260" spans="1:5" ht="12.75">
      <c r="A260" s="14"/>
      <c r="B260" s="14"/>
      <c r="C260" s="14"/>
      <c r="D260" s="14"/>
      <c r="E260" s="14"/>
    </row>
    <row r="261" spans="1:5" ht="12.75">
      <c r="A261" s="14"/>
      <c r="B261" s="14"/>
      <c r="C261" s="14"/>
      <c r="D261" s="14"/>
      <c r="E261" s="14"/>
    </row>
    <row r="262" spans="1:5" ht="12.75">
      <c r="A262" s="14"/>
      <c r="B262" s="14"/>
      <c r="C262" s="14"/>
      <c r="D262" s="14"/>
      <c r="E262" s="14"/>
    </row>
    <row r="263" spans="1:5" ht="12.75">
      <c r="A263" s="14"/>
      <c r="B263" s="14"/>
      <c r="C263" s="14"/>
      <c r="D263" s="14"/>
      <c r="E263" s="14"/>
    </row>
    <row r="264" spans="1:5" ht="12.75">
      <c r="A264" s="14"/>
      <c r="B264" s="14"/>
      <c r="C264" s="14"/>
      <c r="D264" s="14"/>
      <c r="E264" s="14"/>
    </row>
    <row r="265" spans="1:5" ht="12.75">
      <c r="A265" s="14"/>
      <c r="B265" s="14"/>
      <c r="C265" s="14"/>
      <c r="D265" s="14"/>
      <c r="E265" s="14"/>
    </row>
    <row r="266" spans="1:5" ht="12.75">
      <c r="A266" s="14"/>
      <c r="B266" s="14"/>
      <c r="C266" s="14"/>
      <c r="D266" s="14"/>
      <c r="E266" s="14"/>
    </row>
    <row r="267" spans="1:5" ht="12.75">
      <c r="A267" s="14"/>
      <c r="B267" s="14"/>
      <c r="C267" s="14"/>
      <c r="D267" s="14"/>
      <c r="E267" s="14"/>
    </row>
    <row r="268" spans="1:5" ht="12.75">
      <c r="A268" s="14"/>
      <c r="B268" s="14"/>
      <c r="C268" s="14"/>
      <c r="D268" s="14"/>
      <c r="E268" s="14"/>
    </row>
    <row r="269" spans="1:5" ht="12.75">
      <c r="A269" s="14"/>
      <c r="B269" s="14"/>
      <c r="C269" s="14"/>
      <c r="D269" s="14"/>
      <c r="E269" s="14"/>
    </row>
    <row r="270" spans="1:5" ht="12.75">
      <c r="A270" s="14"/>
      <c r="B270" s="14"/>
      <c r="C270" s="14"/>
      <c r="D270" s="14"/>
      <c r="E270" s="14"/>
    </row>
    <row r="271" spans="1:5" ht="12.75">
      <c r="A271" s="14"/>
      <c r="B271" s="14"/>
      <c r="C271" s="14"/>
      <c r="D271" s="14"/>
      <c r="E271" s="14"/>
    </row>
    <row r="272" spans="1:5" ht="12.75">
      <c r="A272" s="14"/>
      <c r="B272" s="14"/>
      <c r="C272" s="14"/>
      <c r="D272" s="14"/>
      <c r="E272" s="14"/>
    </row>
    <row r="273" spans="1:5" ht="12.75">
      <c r="A273" s="14"/>
      <c r="B273" s="14"/>
      <c r="C273" s="14"/>
      <c r="D273" s="14"/>
      <c r="E273" s="14"/>
    </row>
    <row r="274" spans="1:5" ht="12.75">
      <c r="A274" s="14"/>
      <c r="B274" s="14"/>
      <c r="C274" s="14"/>
      <c r="D274" s="14"/>
      <c r="E274" s="14"/>
    </row>
    <row r="275" spans="1:5" ht="12.75">
      <c r="A275" s="14"/>
      <c r="B275" s="14"/>
      <c r="C275" s="14"/>
      <c r="D275" s="14"/>
      <c r="E275" s="14"/>
    </row>
    <row r="276" spans="1:5" ht="12.75">
      <c r="A276" s="14"/>
      <c r="B276" s="14"/>
      <c r="C276" s="14"/>
      <c r="D276" s="14"/>
      <c r="E276" s="14"/>
    </row>
    <row r="277" spans="1:5" ht="12.75">
      <c r="A277" s="14"/>
      <c r="B277" s="14"/>
      <c r="C277" s="14"/>
      <c r="D277" s="14"/>
      <c r="E277" s="14"/>
    </row>
    <row r="278" spans="1:5" ht="12.75">
      <c r="A278" s="14"/>
      <c r="B278" s="14"/>
      <c r="C278" s="14"/>
      <c r="D278" s="14"/>
      <c r="E278" s="14"/>
    </row>
    <row r="279" spans="1:5" ht="12.75">
      <c r="A279" s="14"/>
      <c r="B279" s="14"/>
      <c r="C279" s="14"/>
      <c r="D279" s="14"/>
      <c r="E279" s="14"/>
    </row>
    <row r="280" spans="1:5" ht="12.75">
      <c r="A280" s="14"/>
      <c r="B280" s="14"/>
      <c r="C280" s="14"/>
      <c r="D280" s="14"/>
      <c r="E280" s="14"/>
    </row>
    <row r="281" spans="1:5" ht="12.75">
      <c r="A281" s="14"/>
      <c r="B281" s="14"/>
      <c r="C281" s="14"/>
      <c r="D281" s="14"/>
      <c r="E281" s="14"/>
    </row>
    <row r="282" spans="1:5" ht="12.75">
      <c r="A282" s="14"/>
      <c r="B282" s="14"/>
      <c r="C282" s="14"/>
      <c r="D282" s="14"/>
      <c r="E282" s="14"/>
    </row>
    <row r="283" spans="1:5" ht="12.75">
      <c r="A283" s="14"/>
      <c r="B283" s="14"/>
      <c r="C283" s="14"/>
      <c r="D283" s="14"/>
      <c r="E283" s="14"/>
    </row>
    <row r="284" spans="1:5" ht="12.75">
      <c r="A284" s="14"/>
      <c r="B284" s="14"/>
      <c r="C284" s="14"/>
      <c r="D284" s="14"/>
      <c r="E284" s="14"/>
    </row>
    <row r="285" spans="1:5" ht="12.75">
      <c r="A285" s="14"/>
      <c r="B285" s="14"/>
      <c r="C285" s="14"/>
      <c r="D285" s="14"/>
      <c r="E285" s="14"/>
    </row>
    <row r="286" spans="1:5" ht="12.75">
      <c r="A286" s="14"/>
      <c r="B286" s="14"/>
      <c r="C286" s="14"/>
      <c r="D286" s="14"/>
      <c r="E286" s="14"/>
    </row>
    <row r="287" spans="1:5" ht="12.75">
      <c r="A287" s="14"/>
      <c r="B287" s="14"/>
      <c r="C287" s="14"/>
      <c r="D287" s="14"/>
      <c r="E287" s="14"/>
    </row>
    <row r="288" spans="1:5" ht="12.75">
      <c r="A288" s="14"/>
      <c r="B288" s="14"/>
      <c r="C288" s="14"/>
      <c r="D288" s="14"/>
      <c r="E288" s="14"/>
    </row>
    <row r="289" spans="1:5" ht="12.75">
      <c r="A289" s="14"/>
      <c r="B289" s="14"/>
      <c r="C289" s="14"/>
      <c r="D289" s="14"/>
      <c r="E289" s="14"/>
    </row>
    <row r="290" spans="1:5" ht="12.75">
      <c r="A290" s="14"/>
      <c r="B290" s="14"/>
      <c r="C290" s="14"/>
      <c r="D290" s="14"/>
      <c r="E290" s="14"/>
    </row>
    <row r="291" spans="1:5" ht="12.75">
      <c r="A291" s="14"/>
      <c r="B291" s="14"/>
      <c r="C291" s="14"/>
      <c r="D291" s="14"/>
      <c r="E291" s="14"/>
    </row>
    <row r="292" spans="1:5" ht="12.75">
      <c r="A292" s="14"/>
      <c r="B292" s="14"/>
      <c r="C292" s="14"/>
      <c r="D292" s="14"/>
      <c r="E292" s="14"/>
    </row>
    <row r="293" spans="1:5" ht="12.75">
      <c r="A293" s="14"/>
      <c r="B293" s="14"/>
      <c r="C293" s="14"/>
      <c r="D293" s="14"/>
      <c r="E293" s="14"/>
    </row>
    <row r="294" spans="1:5" ht="12.75">
      <c r="A294" s="14"/>
      <c r="B294" s="14"/>
      <c r="C294" s="14"/>
      <c r="D294" s="14"/>
      <c r="E294" s="14"/>
    </row>
    <row r="295" spans="1:5" ht="12.75">
      <c r="A295" s="14"/>
      <c r="B295" s="14"/>
      <c r="C295" s="14"/>
      <c r="D295" s="14"/>
      <c r="E295" s="14"/>
    </row>
    <row r="296" spans="1:5" ht="12.75">
      <c r="A296" s="14"/>
      <c r="B296" s="14"/>
      <c r="C296" s="14"/>
      <c r="D296" s="14"/>
      <c r="E296" s="14"/>
    </row>
    <row r="297" spans="1:5" ht="12.75">
      <c r="A297" s="14"/>
      <c r="B297" s="14"/>
      <c r="C297" s="14"/>
      <c r="D297" s="14"/>
      <c r="E297" s="14"/>
    </row>
    <row r="298" spans="1:5" ht="12.75">
      <c r="A298" s="14"/>
      <c r="B298" s="14"/>
      <c r="C298" s="14"/>
      <c r="D298" s="14"/>
      <c r="E298" s="14"/>
    </row>
    <row r="299" spans="1:5" ht="12.75">
      <c r="A299" s="14"/>
      <c r="B299" s="14"/>
      <c r="C299" s="14"/>
      <c r="D299" s="14"/>
      <c r="E299" s="14"/>
    </row>
    <row r="300" spans="1:5" ht="12.75">
      <c r="A300" s="14"/>
      <c r="B300" s="14"/>
      <c r="C300" s="14"/>
      <c r="D300" s="14"/>
      <c r="E300" s="14"/>
    </row>
    <row r="301" spans="1:5" ht="12.75">
      <c r="A301" s="14"/>
      <c r="B301" s="14"/>
      <c r="C301" s="14"/>
      <c r="D301" s="14"/>
      <c r="E301" s="14"/>
    </row>
    <row r="302" spans="1:5" ht="12.75">
      <c r="A302" s="14"/>
      <c r="B302" s="14"/>
      <c r="C302" s="14"/>
      <c r="D302" s="14"/>
      <c r="E302" s="14"/>
    </row>
    <row r="303" spans="1:5" ht="12.75">
      <c r="A303" s="14"/>
      <c r="B303" s="14"/>
      <c r="C303" s="14"/>
      <c r="D303" s="14"/>
      <c r="E303" s="14"/>
    </row>
    <row r="304" spans="1:5" ht="12.75">
      <c r="A304" s="14"/>
      <c r="B304" s="14"/>
      <c r="C304" s="14"/>
      <c r="D304" s="14"/>
      <c r="E304" s="14"/>
    </row>
    <row r="305" spans="1:5" ht="12.75">
      <c r="A305" s="14"/>
      <c r="B305" s="14"/>
      <c r="C305" s="14"/>
      <c r="D305" s="14"/>
      <c r="E305" s="14"/>
    </row>
    <row r="306" spans="1:5" ht="12.75">
      <c r="A306" s="14"/>
      <c r="B306" s="14"/>
      <c r="C306" s="14"/>
      <c r="D306" s="14"/>
      <c r="E306" s="14"/>
    </row>
    <row r="307" spans="1:5" ht="12.75">
      <c r="A307" s="14"/>
      <c r="B307" s="14"/>
      <c r="C307" s="14"/>
      <c r="D307" s="14"/>
      <c r="E307" s="14"/>
    </row>
    <row r="308" spans="1:5" ht="12.75">
      <c r="A308" s="14"/>
      <c r="B308" s="14"/>
      <c r="C308" s="14"/>
      <c r="D308" s="14"/>
      <c r="E308" s="14"/>
    </row>
    <row r="309" spans="1:5" ht="12.75">
      <c r="A309" s="14"/>
      <c r="B309" s="14"/>
      <c r="C309" s="14"/>
      <c r="D309" s="14"/>
      <c r="E309" s="14"/>
    </row>
    <row r="310" spans="1:5" ht="12.75">
      <c r="A310" s="14"/>
      <c r="B310" s="14"/>
      <c r="C310" s="14"/>
      <c r="D310" s="14"/>
      <c r="E310" s="14"/>
    </row>
    <row r="311" spans="1:5" ht="12.75">
      <c r="A311" s="14"/>
      <c r="B311" s="14"/>
      <c r="C311" s="14"/>
      <c r="D311" s="14"/>
      <c r="E311" s="14"/>
    </row>
    <row r="312" spans="1:5" ht="12.75">
      <c r="A312" s="14"/>
      <c r="B312" s="14"/>
      <c r="C312" s="14"/>
      <c r="D312" s="14"/>
      <c r="E312" s="14"/>
    </row>
    <row r="313" spans="1:5" ht="12.75">
      <c r="A313" s="14"/>
      <c r="B313" s="14"/>
      <c r="C313" s="14"/>
      <c r="D313" s="14"/>
      <c r="E313" s="14"/>
    </row>
    <row r="314" spans="1:5" ht="12.75">
      <c r="A314" s="14"/>
      <c r="B314" s="14"/>
      <c r="C314" s="14"/>
      <c r="D314" s="14"/>
      <c r="E314" s="14"/>
    </row>
    <row r="315" spans="1:5" ht="12.75">
      <c r="A315" s="14"/>
      <c r="B315" s="14"/>
      <c r="C315" s="14"/>
      <c r="D315" s="14"/>
      <c r="E315" s="14"/>
    </row>
    <row r="316" spans="1:5" ht="12.75">
      <c r="A316" s="14"/>
      <c r="B316" s="14"/>
      <c r="C316" s="14"/>
      <c r="D316" s="14"/>
      <c r="E316" s="14"/>
    </row>
    <row r="317" spans="1:5" ht="12.75">
      <c r="A317" s="14"/>
      <c r="B317" s="14"/>
      <c r="C317" s="14"/>
      <c r="D317" s="14"/>
      <c r="E317" s="14"/>
    </row>
    <row r="318" spans="1:5" ht="12.75">
      <c r="A318" s="14"/>
      <c r="B318" s="14"/>
      <c r="C318" s="14"/>
      <c r="D318" s="14"/>
      <c r="E318" s="14"/>
    </row>
    <row r="319" spans="1:5" ht="12.75">
      <c r="A319" s="14"/>
      <c r="B319" s="14"/>
      <c r="C319" s="14"/>
      <c r="D319" s="14"/>
      <c r="E319" s="14"/>
    </row>
    <row r="320" spans="1:5" ht="12.75">
      <c r="A320" s="14"/>
      <c r="B320" s="14"/>
      <c r="C320" s="14"/>
      <c r="D320" s="14"/>
      <c r="E320" s="14"/>
    </row>
    <row r="321" spans="1:5" ht="12.75">
      <c r="A321" s="14"/>
      <c r="B321" s="14"/>
      <c r="C321" s="14"/>
      <c r="D321" s="14"/>
      <c r="E321" s="14"/>
    </row>
    <row r="322" spans="1:5" ht="12.75">
      <c r="A322" s="14"/>
      <c r="B322" s="14"/>
      <c r="C322" s="14"/>
      <c r="D322" s="14"/>
      <c r="E322" s="14"/>
    </row>
    <row r="323" spans="1:5" ht="12.75">
      <c r="A323" s="14"/>
      <c r="B323" s="14"/>
      <c r="C323" s="14"/>
      <c r="D323" s="14"/>
      <c r="E323" s="14"/>
    </row>
    <row r="324" spans="1:5" ht="12.75">
      <c r="A324" s="14"/>
      <c r="B324" s="14"/>
      <c r="C324" s="14"/>
      <c r="D324" s="14"/>
      <c r="E324" s="14"/>
    </row>
    <row r="325" spans="1:5" ht="12.75">
      <c r="A325" s="14"/>
      <c r="B325" s="14"/>
      <c r="C325" s="14"/>
      <c r="D325" s="14"/>
      <c r="E325" s="14"/>
    </row>
    <row r="326" spans="1:5" ht="12.75">
      <c r="A326" s="14"/>
      <c r="B326" s="14"/>
      <c r="C326" s="14"/>
      <c r="D326" s="14"/>
      <c r="E326" s="14"/>
    </row>
    <row r="327" spans="1:5" ht="12.75">
      <c r="A327" s="14"/>
      <c r="B327" s="14"/>
      <c r="C327" s="14"/>
      <c r="D327" s="14"/>
      <c r="E327" s="14"/>
    </row>
    <row r="328" spans="1:5" ht="12.75">
      <c r="A328" s="14"/>
      <c r="B328" s="14"/>
      <c r="C328" s="14"/>
      <c r="D328" s="14"/>
      <c r="E328" s="14"/>
    </row>
    <row r="329" spans="1:5" ht="12.75">
      <c r="A329" s="14"/>
      <c r="B329" s="14"/>
      <c r="C329" s="14"/>
      <c r="D329" s="14"/>
      <c r="E329" s="14"/>
    </row>
    <row r="330" spans="1:5" ht="12.75">
      <c r="A330" s="14"/>
      <c r="B330" s="14"/>
      <c r="C330" s="14"/>
      <c r="D330" s="14"/>
      <c r="E330" s="14"/>
    </row>
    <row r="331" spans="1:5" ht="12.75">
      <c r="A331" s="14"/>
      <c r="B331" s="14"/>
      <c r="C331" s="14"/>
      <c r="D331" s="14"/>
      <c r="E331" s="14"/>
    </row>
    <row r="332" spans="1:5" ht="12.75">
      <c r="A332" s="14"/>
      <c r="B332" s="14"/>
      <c r="C332" s="14"/>
      <c r="D332" s="14"/>
      <c r="E332" s="14"/>
    </row>
    <row r="333" spans="1:5" ht="12.75">
      <c r="A333" s="14"/>
      <c r="B333" s="14"/>
      <c r="C333" s="14"/>
      <c r="D333" s="14"/>
      <c r="E333" s="14"/>
    </row>
    <row r="334" spans="1:5" ht="12.75">
      <c r="A334" s="14"/>
      <c r="B334" s="14"/>
      <c r="C334" s="14"/>
      <c r="D334" s="14"/>
      <c r="E334" s="14"/>
    </row>
    <row r="335" spans="1:5" ht="12.75">
      <c r="A335" s="14"/>
      <c r="B335" s="14"/>
      <c r="C335" s="14"/>
      <c r="D335" s="14"/>
      <c r="E335" s="14"/>
    </row>
    <row r="336" spans="1:5" ht="12.75">
      <c r="A336" s="14"/>
      <c r="B336" s="14"/>
      <c r="C336" s="14"/>
      <c r="D336" s="14"/>
      <c r="E336" s="14"/>
    </row>
    <row r="337" spans="1:5" ht="12.75">
      <c r="A337" s="14"/>
      <c r="B337" s="14"/>
      <c r="C337" s="14"/>
      <c r="D337" s="14"/>
      <c r="E337" s="14"/>
    </row>
    <row r="338" spans="1:5" ht="12.75">
      <c r="A338" s="14"/>
      <c r="B338" s="14"/>
      <c r="C338" s="14"/>
      <c r="D338" s="14"/>
      <c r="E338" s="14"/>
    </row>
    <row r="339" spans="1:5" ht="12.75">
      <c r="A339" s="14"/>
      <c r="B339" s="14"/>
      <c r="C339" s="14"/>
      <c r="D339" s="14"/>
      <c r="E339" s="14"/>
    </row>
    <row r="340" spans="1:5" ht="12.75">
      <c r="A340" s="14"/>
      <c r="B340" s="14"/>
      <c r="C340" s="14"/>
      <c r="D340" s="14"/>
      <c r="E340" s="14"/>
    </row>
    <row r="341" spans="1:5" ht="12.75">
      <c r="A341" s="14"/>
      <c r="B341" s="14"/>
      <c r="C341" s="14"/>
      <c r="D341" s="14"/>
      <c r="E341" s="14"/>
    </row>
    <row r="342" spans="1:5" ht="12.75">
      <c r="A342" s="14"/>
      <c r="B342" s="14"/>
      <c r="C342" s="14"/>
      <c r="D342" s="14"/>
      <c r="E342" s="14"/>
    </row>
    <row r="343" spans="1:5" ht="12.75">
      <c r="A343" s="14"/>
      <c r="B343" s="14"/>
      <c r="C343" s="14"/>
      <c r="D343" s="14"/>
      <c r="E343" s="14"/>
    </row>
    <row r="344" spans="1:5" ht="12.75">
      <c r="A344" s="14"/>
      <c r="B344" s="14"/>
      <c r="C344" s="14"/>
      <c r="D344" s="14"/>
      <c r="E344" s="14"/>
    </row>
    <row r="345" spans="1:5" ht="12.75">
      <c r="A345" s="14"/>
      <c r="B345" s="14"/>
      <c r="C345" s="14"/>
      <c r="D345" s="14"/>
      <c r="E345" s="14"/>
    </row>
    <row r="346" spans="1:5" ht="12.75">
      <c r="A346" s="14"/>
      <c r="B346" s="14"/>
      <c r="C346" s="14"/>
      <c r="D346" s="14"/>
      <c r="E346" s="14"/>
    </row>
    <row r="347" spans="1:5" ht="12.75">
      <c r="A347" s="14"/>
      <c r="B347" s="14"/>
      <c r="C347" s="14"/>
      <c r="D347" s="14"/>
      <c r="E347" s="14"/>
    </row>
    <row r="348" spans="1:5" ht="12.75">
      <c r="A348" s="14"/>
      <c r="B348" s="14"/>
      <c r="C348" s="14"/>
      <c r="D348" s="14"/>
      <c r="E348" s="14"/>
    </row>
    <row r="349" spans="1:5" ht="12.75">
      <c r="A349" s="14"/>
      <c r="B349" s="14"/>
      <c r="C349" s="14"/>
      <c r="D349" s="14"/>
      <c r="E349" s="14"/>
    </row>
    <row r="350" spans="1:5" ht="12.75">
      <c r="A350" s="14"/>
      <c r="B350" s="14"/>
      <c r="C350" s="14"/>
      <c r="D350" s="14"/>
      <c r="E350" s="14"/>
    </row>
    <row r="351" spans="1:5" ht="12.75">
      <c r="A351" s="14"/>
      <c r="B351" s="14"/>
      <c r="C351" s="14"/>
      <c r="D351" s="14"/>
      <c r="E351" s="14"/>
    </row>
    <row r="352" spans="1:5" ht="12.75">
      <c r="A352" s="14"/>
      <c r="B352" s="14"/>
      <c r="C352" s="14"/>
      <c r="D352" s="14"/>
      <c r="E352" s="14"/>
    </row>
    <row r="353" spans="1:5" ht="12.75">
      <c r="A353" s="14"/>
      <c r="B353" s="14"/>
      <c r="C353" s="14"/>
      <c r="D353" s="14"/>
      <c r="E353" s="14"/>
    </row>
    <row r="354" spans="1:5" ht="12.75">
      <c r="A354" s="14"/>
      <c r="B354" s="14"/>
      <c r="C354" s="14"/>
      <c r="D354" s="14"/>
      <c r="E354" s="14"/>
    </row>
    <row r="355" spans="1:5" ht="12.75">
      <c r="A355" s="14"/>
      <c r="B355" s="14"/>
      <c r="C355" s="14"/>
      <c r="D355" s="14"/>
      <c r="E355" s="14"/>
    </row>
    <row r="356" spans="1:5" ht="12.75">
      <c r="A356" s="14"/>
      <c r="B356" s="14"/>
      <c r="C356" s="14"/>
      <c r="D356" s="14"/>
      <c r="E356" s="14"/>
    </row>
    <row r="357" spans="1:5" ht="12.75">
      <c r="A357" s="14"/>
      <c r="B357" s="14"/>
      <c r="C357" s="14"/>
      <c r="D357" s="14"/>
      <c r="E357" s="14"/>
    </row>
    <row r="358" spans="1:5" ht="12.75">
      <c r="A358" s="14"/>
      <c r="B358" s="14"/>
      <c r="C358" s="14"/>
      <c r="D358" s="14"/>
      <c r="E358" s="14"/>
    </row>
    <row r="359" spans="1:5" ht="12.75">
      <c r="A359" s="14"/>
      <c r="B359" s="14"/>
      <c r="C359" s="14"/>
      <c r="D359" s="14"/>
      <c r="E359" s="14"/>
    </row>
    <row r="360" spans="1:5" ht="12.75">
      <c r="A360" s="14"/>
      <c r="B360" s="14"/>
      <c r="C360" s="14"/>
      <c r="D360" s="14"/>
      <c r="E360" s="14"/>
    </row>
    <row r="361" spans="1:5" ht="12.75">
      <c r="A361" s="14"/>
      <c r="B361" s="14"/>
      <c r="C361" s="14"/>
      <c r="D361" s="14"/>
      <c r="E361" s="14"/>
    </row>
    <row r="362" spans="1:5" ht="12.75">
      <c r="A362" s="14"/>
      <c r="B362" s="14"/>
      <c r="C362" s="14"/>
      <c r="D362" s="14"/>
      <c r="E362" s="14"/>
    </row>
    <row r="363" spans="1:5" ht="12.75">
      <c r="A363" s="14"/>
      <c r="B363" s="14"/>
      <c r="C363" s="14"/>
      <c r="D363" s="14"/>
      <c r="E363" s="14"/>
    </row>
    <row r="364" spans="1:5" ht="12.75">
      <c r="A364" s="14"/>
      <c r="B364" s="14"/>
      <c r="C364" s="14"/>
      <c r="D364" s="14"/>
      <c r="E364" s="14"/>
    </row>
    <row r="365" spans="1:5" ht="12.75">
      <c r="A365" s="14"/>
      <c r="B365" s="14"/>
      <c r="C365" s="14"/>
      <c r="D365" s="14"/>
      <c r="E365" s="14"/>
    </row>
    <row r="366" spans="1:5" ht="12.75">
      <c r="A366" s="14"/>
      <c r="B366" s="14"/>
      <c r="C366" s="14"/>
      <c r="D366" s="14"/>
      <c r="E366" s="14"/>
    </row>
    <row r="367" spans="1:5" ht="12.75">
      <c r="A367" s="14"/>
      <c r="B367" s="14"/>
      <c r="C367" s="14"/>
      <c r="D367" s="14"/>
      <c r="E367" s="14"/>
    </row>
    <row r="368" spans="1:5" ht="12.75">
      <c r="A368" s="14"/>
      <c r="B368" s="14"/>
      <c r="C368" s="14"/>
      <c r="D368" s="14"/>
      <c r="E368" s="14"/>
    </row>
    <row r="369" spans="1:5" ht="12.75">
      <c r="A369" s="14"/>
      <c r="B369" s="14"/>
      <c r="C369" s="14"/>
      <c r="D369" s="14"/>
      <c r="E369" s="14"/>
    </row>
    <row r="370" spans="1:5" ht="12.75">
      <c r="A370" s="14"/>
      <c r="B370" s="14"/>
      <c r="C370" s="14"/>
      <c r="D370" s="14"/>
      <c r="E370" s="14"/>
    </row>
    <row r="371" spans="1:5" ht="12.75">
      <c r="A371" s="14"/>
      <c r="B371" s="14"/>
      <c r="C371" s="14"/>
      <c r="D371" s="14"/>
      <c r="E371" s="14"/>
    </row>
    <row r="372" spans="1:5" ht="12.75">
      <c r="A372" s="14"/>
      <c r="B372" s="14"/>
      <c r="C372" s="14"/>
      <c r="D372" s="14"/>
      <c r="E372" s="14"/>
    </row>
    <row r="373" spans="1:5" ht="12.75">
      <c r="A373" s="14"/>
      <c r="B373" s="14"/>
      <c r="C373" s="14"/>
      <c r="D373" s="14"/>
      <c r="E373" s="14"/>
    </row>
    <row r="374" spans="1:5" ht="12.75">
      <c r="A374" s="14"/>
      <c r="B374" s="14"/>
      <c r="C374" s="14"/>
      <c r="D374" s="14"/>
      <c r="E374" s="14"/>
    </row>
    <row r="375" spans="1:5" ht="12.75">
      <c r="A375" s="14"/>
      <c r="B375" s="14"/>
      <c r="C375" s="14"/>
      <c r="D375" s="14"/>
      <c r="E375" s="14"/>
    </row>
    <row r="376" spans="1:5" ht="12.75">
      <c r="A376" s="14"/>
      <c r="B376" s="14"/>
      <c r="C376" s="14"/>
      <c r="D376" s="14"/>
      <c r="E376" s="14"/>
    </row>
    <row r="377" spans="1:5" ht="12.75">
      <c r="A377" s="14"/>
      <c r="B377" s="14"/>
      <c r="C377" s="14"/>
      <c r="D377" s="14"/>
      <c r="E377" s="14"/>
    </row>
    <row r="378" spans="1:5" ht="12.75">
      <c r="A378" s="14"/>
      <c r="B378" s="14"/>
      <c r="C378" s="14"/>
      <c r="D378" s="14"/>
      <c r="E378" s="14"/>
    </row>
    <row r="379" spans="1:5" ht="12.75">
      <c r="A379" s="14"/>
      <c r="B379" s="14"/>
      <c r="C379" s="14"/>
      <c r="D379" s="14"/>
      <c r="E379" s="14"/>
    </row>
    <row r="380" spans="1:5" ht="12.75">
      <c r="A380" s="14"/>
      <c r="B380" s="14"/>
      <c r="C380" s="14"/>
      <c r="D380" s="14"/>
      <c r="E380" s="14"/>
    </row>
    <row r="381" spans="1:5" ht="12.75">
      <c r="A381" s="14"/>
      <c r="B381" s="14"/>
      <c r="C381" s="14"/>
      <c r="D381" s="14"/>
      <c r="E381" s="14"/>
    </row>
    <row r="382" spans="1:5" ht="12.75">
      <c r="A382" s="14"/>
      <c r="B382" s="14"/>
      <c r="C382" s="14"/>
      <c r="D382" s="14"/>
      <c r="E382" s="14"/>
    </row>
    <row r="383" spans="1:5" ht="12.75">
      <c r="A383" s="14"/>
      <c r="B383" s="14"/>
      <c r="C383" s="14"/>
      <c r="D383" s="14"/>
      <c r="E383" s="14"/>
    </row>
    <row r="384" spans="1:5" ht="12.75">
      <c r="A384" s="14"/>
      <c r="B384" s="14"/>
      <c r="C384" s="14"/>
      <c r="D384" s="14"/>
      <c r="E384" s="14"/>
    </row>
    <row r="385" spans="1:5" ht="12.75">
      <c r="A385" s="14"/>
      <c r="B385" s="14"/>
      <c r="C385" s="14"/>
      <c r="D385" s="14"/>
      <c r="E385" s="14"/>
    </row>
    <row r="386" spans="1:5" ht="12.75">
      <c r="A386" s="14"/>
      <c r="B386" s="14"/>
      <c r="C386" s="14"/>
      <c r="D386" s="14"/>
      <c r="E386" s="14"/>
    </row>
    <row r="387" spans="1:5" ht="12.75">
      <c r="A387" s="14"/>
      <c r="B387" s="14"/>
      <c r="C387" s="14"/>
      <c r="D387" s="14"/>
      <c r="E387" s="14"/>
    </row>
    <row r="388" spans="1:5" ht="12.75">
      <c r="A388" s="14"/>
      <c r="B388" s="14"/>
      <c r="C388" s="14"/>
      <c r="D388" s="14"/>
      <c r="E388" s="14"/>
    </row>
    <row r="389" spans="1:5" ht="12.75">
      <c r="A389" s="14"/>
      <c r="B389" s="14"/>
      <c r="C389" s="14"/>
      <c r="D389" s="14"/>
      <c r="E389" s="14"/>
    </row>
    <row r="390" spans="1:5" ht="12.75">
      <c r="A390" s="14"/>
      <c r="B390" s="14"/>
      <c r="C390" s="14"/>
      <c r="D390" s="14"/>
      <c r="E390" s="14"/>
    </row>
    <row r="391" spans="1:5" ht="12.75">
      <c r="A391" s="14"/>
      <c r="B391" s="14"/>
      <c r="C391" s="14"/>
      <c r="D391" s="14"/>
      <c r="E391" s="14"/>
    </row>
    <row r="392" spans="1:5" ht="12.75">
      <c r="A392" s="14"/>
      <c r="B392" s="14"/>
      <c r="C392" s="14"/>
      <c r="D392" s="14"/>
      <c r="E392" s="14"/>
    </row>
    <row r="393" spans="1:5" ht="12.75">
      <c r="A393" s="14"/>
      <c r="B393" s="14"/>
      <c r="C393" s="14"/>
      <c r="D393" s="14"/>
      <c r="E393" s="14"/>
    </row>
    <row r="394" spans="1:5" ht="12.75">
      <c r="A394" s="14"/>
      <c r="B394" s="14"/>
      <c r="C394" s="14"/>
      <c r="D394" s="14"/>
      <c r="E394" s="14"/>
    </row>
    <row r="395" spans="1:5" ht="12.75">
      <c r="A395" s="14"/>
      <c r="B395" s="14"/>
      <c r="C395" s="14"/>
      <c r="D395" s="14"/>
      <c r="E395" s="14"/>
    </row>
    <row r="396" spans="1:5" ht="12.75">
      <c r="A396" s="14"/>
      <c r="B396" s="14"/>
      <c r="C396" s="14"/>
      <c r="D396" s="14"/>
      <c r="E396" s="14"/>
    </row>
    <row r="397" spans="1:5" ht="12.75">
      <c r="A397" s="14"/>
      <c r="B397" s="14"/>
      <c r="C397" s="14"/>
      <c r="D397" s="14"/>
      <c r="E397" s="14"/>
    </row>
    <row r="398" spans="1:5" ht="12.75">
      <c r="A398" s="14"/>
      <c r="B398" s="14"/>
      <c r="C398" s="14"/>
      <c r="D398" s="14"/>
      <c r="E398" s="14"/>
    </row>
    <row r="399" spans="1:5" ht="12.75">
      <c r="A399" s="14"/>
      <c r="B399" s="14"/>
      <c r="C399" s="14"/>
      <c r="D399" s="14"/>
      <c r="E399" s="14"/>
    </row>
    <row r="400" spans="1:5" ht="12.75">
      <c r="A400" s="14"/>
      <c r="B400" s="14"/>
      <c r="C400" s="14"/>
      <c r="D400" s="14"/>
      <c r="E400" s="14"/>
    </row>
    <row r="401" spans="1:5" ht="12.75">
      <c r="A401" s="14"/>
      <c r="B401" s="14"/>
      <c r="C401" s="14"/>
      <c r="D401" s="14"/>
      <c r="E401" s="14"/>
    </row>
    <row r="402" spans="1:5" ht="12.75">
      <c r="A402" s="14"/>
      <c r="B402" s="14"/>
      <c r="C402" s="14"/>
      <c r="D402" s="14"/>
      <c r="E402" s="14"/>
    </row>
    <row r="403" spans="1:5" ht="12.75">
      <c r="A403" s="14"/>
      <c r="B403" s="14"/>
      <c r="C403" s="14"/>
      <c r="D403" s="14"/>
      <c r="E403" s="14"/>
    </row>
    <row r="404" spans="1:5" ht="12.75">
      <c r="A404" s="14"/>
      <c r="B404" s="14"/>
      <c r="C404" s="14"/>
      <c r="D404" s="14"/>
      <c r="E404" s="14"/>
    </row>
    <row r="405" spans="1:5" ht="12.75">
      <c r="A405" s="14"/>
      <c r="B405" s="14"/>
      <c r="C405" s="14"/>
      <c r="D405" s="14"/>
      <c r="E405" s="14"/>
    </row>
    <row r="406" spans="1:5" ht="12.75">
      <c r="A406" s="14"/>
      <c r="B406" s="14"/>
      <c r="C406" s="14"/>
      <c r="D406" s="14"/>
      <c r="E406" s="14"/>
    </row>
    <row r="407" spans="1:5" ht="12.75">
      <c r="A407" s="14"/>
      <c r="B407" s="14"/>
      <c r="C407" s="14"/>
      <c r="D407" s="14"/>
      <c r="E407" s="14"/>
    </row>
    <row r="408" spans="1:5" ht="12.75">
      <c r="A408" s="14"/>
      <c r="B408" s="14"/>
      <c r="C408" s="14"/>
      <c r="D408" s="14"/>
      <c r="E408" s="14"/>
    </row>
    <row r="409" spans="1:5" ht="12.75">
      <c r="A409" s="14"/>
      <c r="B409" s="14"/>
      <c r="C409" s="14"/>
      <c r="D409" s="14"/>
      <c r="E409" s="14"/>
    </row>
    <row r="410" spans="1:5" ht="12.75">
      <c r="A410" s="14"/>
      <c r="B410" s="14"/>
      <c r="C410" s="14"/>
      <c r="D410" s="14"/>
      <c r="E410" s="14"/>
    </row>
    <row r="411" spans="1:5" ht="12.75">
      <c r="A411" s="14"/>
      <c r="B411" s="14"/>
      <c r="C411" s="14"/>
      <c r="D411" s="14"/>
      <c r="E411" s="14"/>
    </row>
    <row r="412" spans="1:5" ht="12.75">
      <c r="A412" s="14"/>
      <c r="B412" s="14"/>
      <c r="C412" s="14"/>
      <c r="D412" s="14"/>
      <c r="E412" s="14"/>
    </row>
    <row r="413" spans="1:5" ht="12.75">
      <c r="A413" s="14"/>
      <c r="B413" s="14"/>
      <c r="C413" s="14"/>
      <c r="D413" s="14"/>
      <c r="E413" s="14"/>
    </row>
    <row r="414" spans="1:5" ht="12.75">
      <c r="A414" s="14"/>
      <c r="B414" s="14"/>
      <c r="C414" s="14"/>
      <c r="D414" s="14"/>
      <c r="E414" s="14"/>
    </row>
    <row r="415" spans="1:5" ht="12.75">
      <c r="A415" s="14"/>
      <c r="B415" s="14"/>
      <c r="C415" s="14"/>
      <c r="D415" s="14"/>
      <c r="E415" s="14"/>
    </row>
    <row r="416" spans="1:5" ht="12.75">
      <c r="A416" s="14"/>
      <c r="B416" s="14"/>
      <c r="C416" s="14"/>
      <c r="D416" s="14"/>
      <c r="E416" s="14"/>
    </row>
    <row r="417" spans="1:5" ht="12.75">
      <c r="A417" s="14"/>
      <c r="B417" s="14"/>
      <c r="C417" s="14"/>
      <c r="D417" s="14"/>
      <c r="E417" s="14"/>
    </row>
    <row r="418" spans="1:5" ht="12.75">
      <c r="A418" s="14"/>
      <c r="B418" s="14"/>
      <c r="C418" s="14"/>
      <c r="D418" s="14"/>
      <c r="E418" s="14"/>
    </row>
    <row r="419" spans="1:5" ht="12.75">
      <c r="A419" s="14"/>
      <c r="B419" s="14"/>
      <c r="C419" s="14"/>
      <c r="D419" s="14"/>
      <c r="E419" s="14"/>
    </row>
    <row r="420" spans="1:5" ht="12.75">
      <c r="A420" s="14"/>
      <c r="B420" s="14"/>
      <c r="C420" s="14"/>
      <c r="D420" s="14"/>
      <c r="E420" s="14"/>
    </row>
    <row r="421" spans="1:5" ht="12.75">
      <c r="A421" s="14"/>
      <c r="B421" s="14"/>
      <c r="C421" s="14"/>
      <c r="D421" s="14"/>
      <c r="E421" s="14"/>
    </row>
    <row r="422" spans="1:5" ht="12.75">
      <c r="A422" s="14"/>
      <c r="B422" s="14"/>
      <c r="C422" s="14"/>
      <c r="D422" s="14"/>
      <c r="E422" s="14"/>
    </row>
    <row r="423" spans="1:5" ht="12.75">
      <c r="A423" s="14"/>
      <c r="B423" s="14"/>
      <c r="C423" s="14"/>
      <c r="D423" s="14"/>
      <c r="E423" s="14"/>
    </row>
    <row r="424" spans="1:5" ht="12.75">
      <c r="A424" s="14"/>
      <c r="B424" s="14"/>
      <c r="C424" s="14"/>
      <c r="D424" s="14"/>
      <c r="E424" s="14"/>
    </row>
    <row r="425" spans="1:5" ht="12.75">
      <c r="A425" s="14"/>
      <c r="B425" s="14"/>
      <c r="C425" s="14"/>
      <c r="D425" s="14"/>
      <c r="E425" s="14"/>
    </row>
    <row r="426" spans="1:5" ht="12.75">
      <c r="A426" s="14"/>
      <c r="B426" s="14"/>
      <c r="C426" s="14"/>
      <c r="D426" s="14"/>
      <c r="E426" s="14"/>
    </row>
    <row r="427" spans="1:5" ht="12.75">
      <c r="A427" s="14"/>
      <c r="B427" s="14"/>
      <c r="C427" s="14"/>
      <c r="D427" s="14"/>
      <c r="E427" s="14"/>
    </row>
    <row r="428" spans="1:5" ht="12.75">
      <c r="A428" s="14"/>
      <c r="B428" s="14"/>
      <c r="C428" s="14"/>
      <c r="D428" s="14"/>
      <c r="E428" s="14"/>
    </row>
    <row r="429" spans="1:5" ht="12.75">
      <c r="A429" s="14"/>
      <c r="B429" s="14"/>
      <c r="C429" s="14"/>
      <c r="D429" s="14"/>
      <c r="E429" s="14"/>
    </row>
    <row r="430" spans="1:5" ht="12.75">
      <c r="A430" s="14"/>
      <c r="B430" s="14"/>
      <c r="C430" s="14"/>
      <c r="D430" s="14"/>
      <c r="E430" s="14"/>
    </row>
    <row r="431" spans="1:5" ht="12.75">
      <c r="A431" s="14"/>
      <c r="B431" s="14"/>
      <c r="C431" s="14"/>
      <c r="D431" s="14"/>
      <c r="E431" s="14"/>
    </row>
    <row r="432" spans="1:5" ht="12.75">
      <c r="A432" s="14"/>
      <c r="B432" s="14"/>
      <c r="C432" s="14"/>
      <c r="D432" s="14"/>
      <c r="E432" s="14"/>
    </row>
    <row r="433" spans="1:5" ht="12.75">
      <c r="A433" s="14"/>
      <c r="B433" s="14"/>
      <c r="C433" s="14"/>
      <c r="D433" s="14"/>
      <c r="E433" s="14"/>
    </row>
    <row r="434" spans="1:5" ht="12.75">
      <c r="A434" s="14"/>
      <c r="B434" s="14"/>
      <c r="C434" s="14"/>
      <c r="D434" s="14"/>
      <c r="E434" s="14"/>
    </row>
    <row r="435" spans="1:5" ht="12.75">
      <c r="A435" s="14"/>
      <c r="B435" s="14"/>
      <c r="C435" s="14"/>
      <c r="D435" s="14"/>
      <c r="E435" s="14"/>
    </row>
    <row r="436" spans="1:5" ht="12.75">
      <c r="A436" s="14"/>
      <c r="B436" s="14"/>
      <c r="C436" s="14"/>
      <c r="D436" s="14"/>
      <c r="E436" s="14"/>
    </row>
    <row r="437" spans="1:5" ht="12.75">
      <c r="A437" s="14"/>
      <c r="B437" s="14"/>
      <c r="C437" s="14"/>
      <c r="D437" s="14"/>
      <c r="E437" s="14"/>
    </row>
    <row r="438" spans="1:5" ht="12.75">
      <c r="A438" s="14"/>
      <c r="B438" s="14"/>
      <c r="C438" s="14"/>
      <c r="D438" s="14"/>
      <c r="E438" s="14"/>
    </row>
    <row r="439" spans="1:5" ht="12.75">
      <c r="A439" s="14"/>
      <c r="B439" s="14"/>
      <c r="C439" s="14"/>
      <c r="D439" s="14"/>
      <c r="E439" s="14"/>
    </row>
    <row r="440" spans="1:5" ht="12.75">
      <c r="A440" s="14"/>
      <c r="B440" s="14"/>
      <c r="C440" s="14"/>
      <c r="D440" s="14"/>
      <c r="E440" s="14"/>
    </row>
    <row r="441" spans="1:5" ht="12.75">
      <c r="A441" s="14"/>
      <c r="B441" s="14"/>
      <c r="C441" s="14"/>
      <c r="D441" s="14"/>
      <c r="E441" s="14"/>
    </row>
    <row r="442" spans="1:5" ht="12.75">
      <c r="A442" s="14"/>
      <c r="B442" s="14"/>
      <c r="C442" s="14"/>
      <c r="D442" s="14"/>
      <c r="E442" s="14"/>
    </row>
    <row r="443" spans="1:5" ht="12.75">
      <c r="A443" s="14"/>
      <c r="B443" s="14"/>
      <c r="C443" s="14"/>
      <c r="D443" s="14"/>
      <c r="E443" s="14"/>
    </row>
    <row r="444" spans="1:5" ht="12.75">
      <c r="A444" s="14"/>
      <c r="B444" s="14"/>
      <c r="C444" s="14"/>
      <c r="D444" s="14"/>
      <c r="E444" s="14"/>
    </row>
    <row r="445" spans="1:5" ht="12.75">
      <c r="A445" s="14"/>
      <c r="B445" s="14"/>
      <c r="C445" s="14"/>
      <c r="D445" s="14"/>
      <c r="E445" s="14"/>
    </row>
    <row r="446" spans="1:5" ht="12.75">
      <c r="A446" s="14"/>
      <c r="B446" s="14"/>
      <c r="C446" s="14"/>
      <c r="D446" s="14"/>
      <c r="E446" s="14"/>
    </row>
    <row r="447" spans="1:5" ht="12.75">
      <c r="A447" s="14"/>
      <c r="B447" s="14"/>
      <c r="C447" s="14"/>
      <c r="D447" s="14"/>
      <c r="E447" s="14"/>
    </row>
    <row r="448" spans="1:5" ht="12.75">
      <c r="A448" s="14"/>
      <c r="B448" s="14"/>
      <c r="C448" s="14"/>
      <c r="D448" s="14"/>
      <c r="E448" s="14"/>
    </row>
    <row r="449" spans="1:5" ht="12.75">
      <c r="A449" s="14"/>
      <c r="B449" s="14"/>
      <c r="C449" s="14"/>
      <c r="D449" s="14"/>
      <c r="E449" s="14"/>
    </row>
    <row r="450" spans="1:5" ht="12.75">
      <c r="A450" s="14"/>
      <c r="B450" s="14"/>
      <c r="C450" s="14"/>
      <c r="D450" s="14"/>
      <c r="E450" s="14"/>
    </row>
    <row r="451" spans="1:5" ht="12.75">
      <c r="A451" s="14"/>
      <c r="B451" s="14"/>
      <c r="C451" s="14"/>
      <c r="D451" s="14"/>
      <c r="E451" s="14"/>
    </row>
    <row r="452" spans="1:5" ht="12.75">
      <c r="A452" s="14"/>
      <c r="B452" s="14"/>
      <c r="C452" s="14"/>
      <c r="D452" s="14"/>
      <c r="E452" s="14"/>
    </row>
    <row r="453" spans="1:5" ht="12.75">
      <c r="A453" s="14"/>
      <c r="B453" s="14"/>
      <c r="C453" s="14"/>
      <c r="D453" s="14"/>
      <c r="E453" s="14"/>
    </row>
    <row r="454" spans="1:5" ht="12.75">
      <c r="A454" s="14"/>
      <c r="B454" s="14"/>
      <c r="C454" s="14"/>
      <c r="D454" s="14"/>
      <c r="E454" s="14"/>
    </row>
    <row r="455" spans="1:5" ht="12.75">
      <c r="A455" s="14"/>
      <c r="B455" s="14"/>
      <c r="C455" s="14"/>
      <c r="D455" s="14"/>
      <c r="E455" s="14"/>
    </row>
    <row r="456" spans="1:5" ht="12.75">
      <c r="A456" s="14"/>
      <c r="B456" s="14"/>
      <c r="C456" s="14"/>
      <c r="D456" s="14"/>
      <c r="E456" s="14"/>
    </row>
    <row r="457" spans="1:5" ht="12.75">
      <c r="A457" s="14"/>
      <c r="B457" s="14"/>
      <c r="C457" s="14"/>
      <c r="D457" s="14"/>
      <c r="E457" s="14"/>
    </row>
    <row r="458" spans="1:5" ht="12.75">
      <c r="A458" s="14"/>
      <c r="B458" s="14"/>
      <c r="C458" s="14"/>
      <c r="D458" s="14"/>
      <c r="E458" s="14"/>
    </row>
    <row r="459" spans="1:5" ht="12.75">
      <c r="A459" s="14"/>
      <c r="B459" s="14"/>
      <c r="C459" s="14"/>
      <c r="D459" s="14"/>
      <c r="E459" s="14"/>
    </row>
    <row r="460" spans="1:5" ht="12.75">
      <c r="A460" s="14"/>
      <c r="B460" s="14"/>
      <c r="C460" s="14"/>
      <c r="D460" s="14"/>
      <c r="E460" s="14"/>
    </row>
  </sheetData>
  <mergeCells count="8">
    <mergeCell ref="A4:G4"/>
    <mergeCell ref="A12:G12"/>
    <mergeCell ref="A64:G64"/>
    <mergeCell ref="A67:G67"/>
    <mergeCell ref="A76:G76"/>
    <mergeCell ref="A83:G83"/>
    <mergeCell ref="A100:G100"/>
    <mergeCell ref="A206:G206"/>
  </mergeCells>
  <printOptions horizontalCentered="1"/>
  <pageMargins left="0.7480314960629921" right="0.7480314960629921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&amp;C&amp;8ANNEX B: EXPOSURES OF THE PUBLIC AND WORKERS FROM VARIOUS SOURCES OF RADIATION</oddHeader>
    <oddFooter>&amp;L&amp;8Table &amp;A&amp;C&amp;8Page &amp;P of &amp;N&amp;R&amp;8UNSCEAR 2008 Report</oddFooter>
  </headerFooter>
  <rowBreaks count="5" manualBreakCount="5">
    <brk id="56" max="6" man="1"/>
    <brk id="99" max="255" man="1"/>
    <brk id="150" max="255" man="1"/>
    <brk id="205" max="255" man="1"/>
    <brk id="2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39"/>
  <sheetViews>
    <sheetView showGridLines="0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1.140625" style="0" customWidth="1"/>
    <col min="2" max="2" width="18.28125" style="0" bestFit="1" customWidth="1"/>
  </cols>
  <sheetData>
    <row r="1" spans="1:7" ht="12.75">
      <c r="A1" s="60" t="s">
        <v>1159</v>
      </c>
      <c r="B1" s="9"/>
      <c r="C1" s="9"/>
      <c r="D1" s="9"/>
      <c r="E1" s="9"/>
      <c r="F1" s="9"/>
      <c r="G1" s="9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76" t="s">
        <v>274</v>
      </c>
      <c r="B3" s="76" t="s">
        <v>346</v>
      </c>
      <c r="C3" s="76">
        <v>1998</v>
      </c>
      <c r="D3" s="76">
        <v>1999</v>
      </c>
      <c r="E3" s="76">
        <v>2000</v>
      </c>
      <c r="F3" s="76">
        <v>2001</v>
      </c>
      <c r="G3" s="76">
        <v>2002</v>
      </c>
    </row>
    <row r="4" spans="1:7" ht="12.75">
      <c r="A4" s="168" t="s">
        <v>647</v>
      </c>
      <c r="B4" s="167"/>
      <c r="C4" s="167"/>
      <c r="D4" s="167"/>
      <c r="E4" s="167"/>
      <c r="F4" s="167"/>
      <c r="G4" s="167"/>
    </row>
    <row r="5" spans="1:7" ht="12.75">
      <c r="A5" s="61" t="s">
        <v>645</v>
      </c>
      <c r="B5" s="61" t="s">
        <v>768</v>
      </c>
      <c r="C5" s="62">
        <v>23100</v>
      </c>
      <c r="D5" s="62">
        <v>156</v>
      </c>
      <c r="E5" s="62">
        <v>19300</v>
      </c>
      <c r="F5" s="62">
        <v>23100</v>
      </c>
      <c r="G5" s="62">
        <v>22200</v>
      </c>
    </row>
    <row r="6" spans="1:7" ht="12.75">
      <c r="A6" s="63" t="s">
        <v>645</v>
      </c>
      <c r="B6" s="63" t="s">
        <v>1097</v>
      </c>
      <c r="C6" s="64">
        <v>12400</v>
      </c>
      <c r="D6" s="64">
        <v>37700</v>
      </c>
      <c r="E6" s="64">
        <v>12400</v>
      </c>
      <c r="F6" s="64">
        <v>19800</v>
      </c>
      <c r="G6" s="64">
        <v>10900</v>
      </c>
    </row>
    <row r="7" spans="1:7" ht="12.75">
      <c r="A7" s="63" t="s">
        <v>645</v>
      </c>
      <c r="B7" s="63" t="s">
        <v>1095</v>
      </c>
      <c r="C7" s="64">
        <v>12600</v>
      </c>
      <c r="D7" s="64">
        <v>6520</v>
      </c>
      <c r="E7" s="64">
        <v>14100</v>
      </c>
      <c r="F7" s="64">
        <v>5480</v>
      </c>
      <c r="G7" s="64">
        <v>12800</v>
      </c>
    </row>
    <row r="8" spans="1:7" ht="12.75">
      <c r="A8" s="63" t="s">
        <v>645</v>
      </c>
      <c r="B8" s="63" t="s">
        <v>1096</v>
      </c>
      <c r="C8" s="64">
        <v>16300</v>
      </c>
      <c r="D8" s="64">
        <v>13000</v>
      </c>
      <c r="E8" s="64">
        <v>14600</v>
      </c>
      <c r="F8" s="64">
        <v>17600</v>
      </c>
      <c r="G8" s="64">
        <v>19500</v>
      </c>
    </row>
    <row r="9" spans="1:7" ht="12.75">
      <c r="A9" s="63" t="s">
        <v>645</v>
      </c>
      <c r="B9" s="63" t="s">
        <v>772</v>
      </c>
      <c r="C9" s="64">
        <v>36600</v>
      </c>
      <c r="D9" s="64">
        <v>36000</v>
      </c>
      <c r="E9" s="64">
        <v>19100</v>
      </c>
      <c r="F9" s="64">
        <v>12700</v>
      </c>
      <c r="G9" s="64">
        <v>10700</v>
      </c>
    </row>
    <row r="10" spans="1:7" ht="12.75">
      <c r="A10" s="63" t="s">
        <v>645</v>
      </c>
      <c r="B10" s="63" t="s">
        <v>773</v>
      </c>
      <c r="C10" s="64">
        <v>61900</v>
      </c>
      <c r="D10" s="64">
        <v>68100</v>
      </c>
      <c r="E10" s="64">
        <v>58700</v>
      </c>
      <c r="F10" s="64">
        <v>64200</v>
      </c>
      <c r="G10" s="64">
        <v>38600</v>
      </c>
    </row>
    <row r="11" spans="1:7" ht="12.75">
      <c r="A11" s="65" t="s">
        <v>645</v>
      </c>
      <c r="B11" s="65" t="s">
        <v>1092</v>
      </c>
      <c r="C11" s="66">
        <v>10800</v>
      </c>
      <c r="D11" s="66">
        <v>10500</v>
      </c>
      <c r="E11" s="66">
        <v>7450</v>
      </c>
      <c r="F11" s="66">
        <v>5700</v>
      </c>
      <c r="G11" s="66">
        <v>4680</v>
      </c>
    </row>
    <row r="12" spans="1:7" ht="12.75">
      <c r="A12" s="166" t="s">
        <v>381</v>
      </c>
      <c r="B12" s="167"/>
      <c r="C12" s="167"/>
      <c r="D12" s="167"/>
      <c r="E12" s="167"/>
      <c r="F12" s="167"/>
      <c r="G12" s="167"/>
    </row>
    <row r="13" spans="1:7" ht="12.75">
      <c r="A13" s="61" t="s">
        <v>1118</v>
      </c>
      <c r="B13" s="61" t="s">
        <v>380</v>
      </c>
      <c r="C13" s="62">
        <v>404</v>
      </c>
      <c r="D13" s="62">
        <v>127</v>
      </c>
      <c r="E13" s="62">
        <v>61</v>
      </c>
      <c r="F13" s="62">
        <v>35</v>
      </c>
      <c r="G13" s="62">
        <v>45</v>
      </c>
    </row>
    <row r="14" spans="1:7" ht="12.75">
      <c r="A14" s="63" t="s">
        <v>1118</v>
      </c>
      <c r="B14" s="63" t="s">
        <v>382</v>
      </c>
      <c r="C14" s="64">
        <v>83</v>
      </c>
      <c r="D14" s="64">
        <v>339</v>
      </c>
      <c r="E14" s="64">
        <v>209</v>
      </c>
      <c r="F14" s="64">
        <v>113</v>
      </c>
      <c r="G14" s="64">
        <v>242</v>
      </c>
    </row>
    <row r="15" spans="1:7" ht="12.75">
      <c r="A15" s="63" t="s">
        <v>109</v>
      </c>
      <c r="B15" s="63" t="s">
        <v>774</v>
      </c>
      <c r="C15" s="64">
        <v>300</v>
      </c>
      <c r="D15" s="64">
        <v>611</v>
      </c>
      <c r="E15" s="64">
        <v>304</v>
      </c>
      <c r="F15" s="64">
        <v>57</v>
      </c>
      <c r="G15" s="64">
        <v>28</v>
      </c>
    </row>
    <row r="16" spans="1:7" ht="12.75">
      <c r="A16" s="63" t="s">
        <v>199</v>
      </c>
      <c r="B16" s="63" t="s">
        <v>444</v>
      </c>
      <c r="C16" s="64">
        <v>3790</v>
      </c>
      <c r="D16" s="64">
        <v>3720</v>
      </c>
      <c r="E16" s="64">
        <v>1360</v>
      </c>
      <c r="F16" s="64">
        <v>1750</v>
      </c>
      <c r="G16" s="64">
        <v>739</v>
      </c>
    </row>
    <row r="17" spans="1:7" ht="12.75">
      <c r="A17" s="63" t="s">
        <v>199</v>
      </c>
      <c r="B17" s="63" t="s">
        <v>775</v>
      </c>
      <c r="C17" s="64"/>
      <c r="D17" s="64">
        <v>10</v>
      </c>
      <c r="E17" s="64">
        <v>700</v>
      </c>
      <c r="F17" s="64">
        <v>696</v>
      </c>
      <c r="G17" s="64">
        <v>1370</v>
      </c>
    </row>
    <row r="18" spans="1:7" ht="12.75">
      <c r="A18" s="63" t="s">
        <v>199</v>
      </c>
      <c r="B18" s="63" t="s">
        <v>447</v>
      </c>
      <c r="C18" s="64">
        <v>782</v>
      </c>
      <c r="D18" s="64">
        <v>33</v>
      </c>
      <c r="E18" s="64">
        <v>333</v>
      </c>
      <c r="F18" s="64">
        <v>2000</v>
      </c>
      <c r="G18" s="64">
        <v>980</v>
      </c>
    </row>
    <row r="19" spans="1:7" ht="12.75">
      <c r="A19" s="63" t="s">
        <v>199</v>
      </c>
      <c r="B19" s="63" t="s">
        <v>448</v>
      </c>
      <c r="C19" s="64">
        <v>430</v>
      </c>
      <c r="D19" s="64">
        <v>110</v>
      </c>
      <c r="E19" s="64">
        <v>240</v>
      </c>
      <c r="F19" s="64">
        <v>580</v>
      </c>
      <c r="G19" s="64">
        <v>1200</v>
      </c>
    </row>
    <row r="20" spans="1:7" ht="12.75">
      <c r="A20" s="63" t="s">
        <v>199</v>
      </c>
      <c r="B20" s="63" t="s">
        <v>449</v>
      </c>
      <c r="C20" s="64">
        <v>670</v>
      </c>
      <c r="D20" s="64">
        <v>370</v>
      </c>
      <c r="E20" s="64">
        <v>170</v>
      </c>
      <c r="F20" s="64">
        <v>140</v>
      </c>
      <c r="G20" s="64">
        <v>66</v>
      </c>
    </row>
    <row r="21" spans="1:7" ht="12.75">
      <c r="A21" s="63" t="s">
        <v>468</v>
      </c>
      <c r="B21" s="63" t="s">
        <v>776</v>
      </c>
      <c r="C21" s="67"/>
      <c r="D21" s="67"/>
      <c r="E21" s="67"/>
      <c r="F21" s="67"/>
      <c r="G21" s="67"/>
    </row>
    <row r="22" spans="1:7" ht="12.75">
      <c r="A22" s="63" t="s">
        <v>483</v>
      </c>
      <c r="B22" s="63" t="s">
        <v>777</v>
      </c>
      <c r="C22" s="64" t="s">
        <v>1108</v>
      </c>
      <c r="D22" s="64" t="s">
        <v>1108</v>
      </c>
      <c r="E22" s="64" t="s">
        <v>1108</v>
      </c>
      <c r="F22" s="64">
        <v>1</v>
      </c>
      <c r="G22" s="64">
        <v>0.17</v>
      </c>
    </row>
    <row r="23" spans="1:7" ht="12.75">
      <c r="A23" s="63" t="s">
        <v>483</v>
      </c>
      <c r="B23" s="63" t="s">
        <v>778</v>
      </c>
      <c r="C23" s="64" t="s">
        <v>1108</v>
      </c>
      <c r="D23" s="64" t="s">
        <v>1108</v>
      </c>
      <c r="E23" s="64" t="s">
        <v>1108</v>
      </c>
      <c r="F23" s="64" t="s">
        <v>1108</v>
      </c>
      <c r="G23" s="67">
        <v>34</v>
      </c>
    </row>
    <row r="24" spans="1:7" ht="12.75">
      <c r="A24" s="63" t="s">
        <v>483</v>
      </c>
      <c r="B24" s="63" t="s">
        <v>779</v>
      </c>
      <c r="C24" s="64" t="s">
        <v>1108</v>
      </c>
      <c r="D24" s="64" t="s">
        <v>1108</v>
      </c>
      <c r="E24" s="64" t="s">
        <v>1108</v>
      </c>
      <c r="F24" s="64" t="s">
        <v>1108</v>
      </c>
      <c r="G24" s="64" t="s">
        <v>1108</v>
      </c>
    </row>
    <row r="25" spans="1:7" ht="12.75">
      <c r="A25" s="63" t="s">
        <v>483</v>
      </c>
      <c r="B25" s="63" t="s">
        <v>915</v>
      </c>
      <c r="C25" s="64" t="s">
        <v>1108</v>
      </c>
      <c r="D25" s="64" t="s">
        <v>1108</v>
      </c>
      <c r="E25" s="64" t="s">
        <v>1108</v>
      </c>
      <c r="F25" s="64" t="s">
        <v>1108</v>
      </c>
      <c r="G25" s="64" t="s">
        <v>1108</v>
      </c>
    </row>
    <row r="26" spans="1:7" ht="12.75">
      <c r="A26" s="63" t="s">
        <v>483</v>
      </c>
      <c r="B26" s="63" t="s">
        <v>781</v>
      </c>
      <c r="C26" s="64" t="s">
        <v>1108</v>
      </c>
      <c r="D26" s="64" t="s">
        <v>1108</v>
      </c>
      <c r="E26" s="64" t="s">
        <v>1108</v>
      </c>
      <c r="F26" s="64" t="s">
        <v>1108</v>
      </c>
      <c r="G26" s="64" t="s">
        <v>1108</v>
      </c>
    </row>
    <row r="27" spans="1:7" ht="12.75">
      <c r="A27" s="63" t="s">
        <v>483</v>
      </c>
      <c r="B27" s="63" t="s">
        <v>782</v>
      </c>
      <c r="C27" s="64" t="s">
        <v>1108</v>
      </c>
      <c r="D27" s="64" t="s">
        <v>1108</v>
      </c>
      <c r="E27" s="64" t="s">
        <v>1108</v>
      </c>
      <c r="F27" s="64" t="s">
        <v>1108</v>
      </c>
      <c r="G27" s="64" t="s">
        <v>1108</v>
      </c>
    </row>
    <row r="28" spans="1:7" ht="12.75">
      <c r="A28" s="63" t="s">
        <v>483</v>
      </c>
      <c r="B28" s="63" t="s">
        <v>783</v>
      </c>
      <c r="C28" s="64" t="s">
        <v>1108</v>
      </c>
      <c r="D28" s="64" t="s">
        <v>1108</v>
      </c>
      <c r="E28" s="64" t="s">
        <v>1108</v>
      </c>
      <c r="F28" s="64" t="s">
        <v>1108</v>
      </c>
      <c r="G28" s="64" t="s">
        <v>1108</v>
      </c>
    </row>
    <row r="29" spans="1:7" ht="12.75">
      <c r="A29" s="63" t="s">
        <v>483</v>
      </c>
      <c r="B29" s="63" t="s">
        <v>511</v>
      </c>
      <c r="C29" s="64" t="s">
        <v>1108</v>
      </c>
      <c r="D29" s="67" t="s">
        <v>1262</v>
      </c>
      <c r="E29" s="67">
        <v>1</v>
      </c>
      <c r="F29" s="64" t="s">
        <v>1108</v>
      </c>
      <c r="G29" s="64" t="s">
        <v>1108</v>
      </c>
    </row>
    <row r="30" spans="1:7" ht="12.75">
      <c r="A30" s="63" t="s">
        <v>483</v>
      </c>
      <c r="B30" s="63" t="s">
        <v>1160</v>
      </c>
      <c r="C30" s="159">
        <v>0.84</v>
      </c>
      <c r="D30" s="64" t="s">
        <v>1108</v>
      </c>
      <c r="E30" s="67">
        <v>2.6</v>
      </c>
      <c r="F30" s="67">
        <v>0.88</v>
      </c>
      <c r="G30" s="67">
        <v>0.91</v>
      </c>
    </row>
    <row r="31" spans="1:7" ht="12.75">
      <c r="A31" s="63" t="s">
        <v>21</v>
      </c>
      <c r="B31" s="63" t="s">
        <v>784</v>
      </c>
      <c r="C31" s="67">
        <v>232</v>
      </c>
      <c r="D31" s="67">
        <f>226+2607</f>
        <v>2833</v>
      </c>
      <c r="E31" s="67">
        <f>367+286</f>
        <v>653</v>
      </c>
      <c r="F31" s="67">
        <v>56</v>
      </c>
      <c r="G31" s="67">
        <v>162</v>
      </c>
    </row>
    <row r="32" spans="1:7" ht="12.75">
      <c r="A32" s="63" t="s">
        <v>138</v>
      </c>
      <c r="B32" s="63" t="s">
        <v>606</v>
      </c>
      <c r="C32" s="64">
        <v>7911</v>
      </c>
      <c r="D32" s="64">
        <v>4586</v>
      </c>
      <c r="E32" s="64">
        <v>8100</v>
      </c>
      <c r="F32" s="64">
        <v>15971</v>
      </c>
      <c r="G32" s="64">
        <v>17094</v>
      </c>
    </row>
    <row r="33" spans="1:7" ht="12.75">
      <c r="A33" s="63" t="s">
        <v>138</v>
      </c>
      <c r="B33" s="63" t="s">
        <v>1083</v>
      </c>
      <c r="C33" s="64">
        <v>4469</v>
      </c>
      <c r="D33" s="64">
        <v>178</v>
      </c>
      <c r="E33" s="64">
        <v>109</v>
      </c>
      <c r="F33" s="64">
        <v>92</v>
      </c>
      <c r="G33" s="67">
        <v>93</v>
      </c>
    </row>
    <row r="34" spans="1:7" ht="12.75">
      <c r="A34" s="63" t="s">
        <v>116</v>
      </c>
      <c r="B34" s="63" t="s">
        <v>785</v>
      </c>
      <c r="C34" s="64">
        <v>10950</v>
      </c>
      <c r="D34" s="64">
        <v>19300</v>
      </c>
      <c r="E34" s="64">
        <v>158000</v>
      </c>
      <c r="F34" s="64">
        <v>8000</v>
      </c>
      <c r="G34" s="64">
        <v>7640</v>
      </c>
    </row>
    <row r="35" spans="1:7" ht="12.75">
      <c r="A35" s="63" t="s">
        <v>116</v>
      </c>
      <c r="B35" s="63" t="s">
        <v>786</v>
      </c>
      <c r="C35" s="64">
        <f>3310+6070+2060</f>
        <v>11440</v>
      </c>
      <c r="D35" s="64">
        <v>2324</v>
      </c>
      <c r="E35" s="64">
        <f>2230+6990+575</f>
        <v>9795</v>
      </c>
      <c r="F35" s="64">
        <v>85820</v>
      </c>
      <c r="G35" s="64">
        <f>83400+488+1870</f>
        <v>85758</v>
      </c>
    </row>
    <row r="36" spans="1:7" ht="12.75">
      <c r="A36" s="63" t="s">
        <v>116</v>
      </c>
      <c r="B36" s="63" t="s">
        <v>787</v>
      </c>
      <c r="C36" s="64">
        <f>13200+12600+18200</f>
        <v>44000</v>
      </c>
      <c r="D36" s="64">
        <f>4020+10700+16900</f>
        <v>31620</v>
      </c>
      <c r="E36" s="64">
        <f>13400+657000+20</f>
        <v>670420</v>
      </c>
      <c r="F36" s="64">
        <f>46200+165000+435</f>
        <v>211635</v>
      </c>
      <c r="G36" s="64">
        <f>1240+253000</f>
        <v>254240</v>
      </c>
    </row>
    <row r="37" spans="1:7" ht="12.75">
      <c r="A37" s="63" t="s">
        <v>116</v>
      </c>
      <c r="B37" s="63" t="s">
        <v>622</v>
      </c>
      <c r="C37" s="64">
        <v>2340000</v>
      </c>
      <c r="D37" s="64">
        <v>463000</v>
      </c>
      <c r="E37" s="67">
        <v>192000</v>
      </c>
      <c r="F37" s="67">
        <v>140000</v>
      </c>
      <c r="G37" s="67">
        <v>69400</v>
      </c>
    </row>
    <row r="38" spans="1:7" ht="12.75">
      <c r="A38" s="63" t="s">
        <v>142</v>
      </c>
      <c r="B38" s="63" t="s">
        <v>626</v>
      </c>
      <c r="C38" s="67">
        <v>6300</v>
      </c>
      <c r="D38" s="67">
        <v>3800</v>
      </c>
      <c r="E38" s="67">
        <v>14000</v>
      </c>
      <c r="F38" s="67">
        <v>6300</v>
      </c>
      <c r="G38" s="67">
        <v>8400</v>
      </c>
    </row>
    <row r="39" spans="1:7" ht="12.75">
      <c r="A39" s="63" t="s">
        <v>142</v>
      </c>
      <c r="B39" s="63" t="s">
        <v>627</v>
      </c>
      <c r="C39" s="67">
        <v>670</v>
      </c>
      <c r="D39" s="67">
        <v>530</v>
      </c>
      <c r="E39" s="67">
        <v>530</v>
      </c>
      <c r="F39" s="67">
        <v>4000</v>
      </c>
      <c r="G39" s="67">
        <v>6800</v>
      </c>
    </row>
    <row r="40" spans="1:7" ht="12.75">
      <c r="A40" s="63" t="s">
        <v>663</v>
      </c>
      <c r="B40" s="63" t="s">
        <v>788</v>
      </c>
      <c r="C40" s="67"/>
      <c r="D40" s="64">
        <v>4207</v>
      </c>
      <c r="E40" s="64">
        <v>15251</v>
      </c>
      <c r="F40" s="64">
        <v>21619</v>
      </c>
      <c r="G40" s="64">
        <v>107566</v>
      </c>
    </row>
    <row r="41" spans="1:7" ht="12.75">
      <c r="A41" s="63" t="s">
        <v>663</v>
      </c>
      <c r="B41" s="63" t="s">
        <v>789</v>
      </c>
      <c r="C41" s="67"/>
      <c r="D41" s="64">
        <v>57461</v>
      </c>
      <c r="E41" s="64">
        <v>25789</v>
      </c>
      <c r="F41" s="64">
        <v>22459</v>
      </c>
      <c r="G41" s="64">
        <v>12617</v>
      </c>
    </row>
    <row r="42" spans="1:7" ht="12.75">
      <c r="A42" s="63" t="s">
        <v>663</v>
      </c>
      <c r="B42" s="63" t="s">
        <v>669</v>
      </c>
      <c r="C42" s="67"/>
      <c r="D42" s="64">
        <v>0</v>
      </c>
      <c r="E42" s="64">
        <v>0</v>
      </c>
      <c r="F42" s="64">
        <v>0</v>
      </c>
      <c r="G42" s="64">
        <v>48</v>
      </c>
    </row>
    <row r="43" spans="1:7" ht="12.75">
      <c r="A43" s="63" t="s">
        <v>663</v>
      </c>
      <c r="B43" s="63" t="s">
        <v>670</v>
      </c>
      <c r="C43" s="67"/>
      <c r="D43" s="67"/>
      <c r="E43" s="67"/>
      <c r="F43" s="64">
        <v>2168</v>
      </c>
      <c r="G43" s="64">
        <v>2083</v>
      </c>
    </row>
    <row r="44" spans="1:7" ht="12.75">
      <c r="A44" s="63" t="s">
        <v>663</v>
      </c>
      <c r="B44" s="63" t="s">
        <v>671</v>
      </c>
      <c r="C44" s="67"/>
      <c r="D44" s="64">
        <v>50690</v>
      </c>
      <c r="E44" s="64">
        <v>55881</v>
      </c>
      <c r="F44" s="64">
        <v>36334</v>
      </c>
      <c r="G44" s="64">
        <v>28031</v>
      </c>
    </row>
    <row r="45" spans="1:7" ht="12.75">
      <c r="A45" s="63" t="s">
        <v>663</v>
      </c>
      <c r="B45" s="63" t="s">
        <v>790</v>
      </c>
      <c r="C45" s="67"/>
      <c r="D45" s="64">
        <v>4658</v>
      </c>
      <c r="E45" s="64">
        <v>23399</v>
      </c>
      <c r="F45" s="64">
        <v>9853</v>
      </c>
      <c r="G45" s="64">
        <v>6553</v>
      </c>
    </row>
    <row r="46" spans="1:7" ht="12.75">
      <c r="A46" s="63" t="s">
        <v>663</v>
      </c>
      <c r="B46" s="63" t="s">
        <v>674</v>
      </c>
      <c r="C46" s="67"/>
      <c r="D46" s="64">
        <v>2302</v>
      </c>
      <c r="E46" s="64">
        <v>2870</v>
      </c>
      <c r="F46" s="64">
        <v>1351</v>
      </c>
      <c r="G46" s="64">
        <v>1680</v>
      </c>
    </row>
    <row r="47" spans="1:7" ht="12.75">
      <c r="A47" s="63" t="s">
        <v>663</v>
      </c>
      <c r="B47" s="63" t="s">
        <v>675</v>
      </c>
      <c r="C47" s="67"/>
      <c r="D47" s="64">
        <v>608</v>
      </c>
      <c r="E47" s="64">
        <v>1492</v>
      </c>
      <c r="F47" s="64">
        <v>2323</v>
      </c>
      <c r="G47" s="64"/>
    </row>
    <row r="48" spans="1:7" ht="12.75">
      <c r="A48" s="63" t="s">
        <v>663</v>
      </c>
      <c r="B48" s="63" t="s">
        <v>676</v>
      </c>
      <c r="C48" s="67"/>
      <c r="D48" s="64">
        <v>2934</v>
      </c>
      <c r="E48" s="64">
        <v>3109</v>
      </c>
      <c r="F48" s="64">
        <v>1269</v>
      </c>
      <c r="G48" s="64">
        <v>3977</v>
      </c>
    </row>
    <row r="49" spans="1:7" ht="12.75">
      <c r="A49" s="63" t="s">
        <v>663</v>
      </c>
      <c r="B49" s="63" t="s">
        <v>677</v>
      </c>
      <c r="C49" s="67"/>
      <c r="D49" s="64">
        <v>1117</v>
      </c>
      <c r="E49" s="64">
        <v>1221</v>
      </c>
      <c r="F49" s="64">
        <v>1713</v>
      </c>
      <c r="G49" s="64">
        <v>1935</v>
      </c>
    </row>
    <row r="50" spans="1:7" ht="12.75">
      <c r="A50" s="63" t="s">
        <v>663</v>
      </c>
      <c r="B50" s="63" t="s">
        <v>791</v>
      </c>
      <c r="C50" s="67"/>
      <c r="D50" s="64">
        <v>11633</v>
      </c>
      <c r="E50" s="64">
        <v>34084</v>
      </c>
      <c r="F50" s="64">
        <v>0</v>
      </c>
      <c r="G50" s="64">
        <v>1280</v>
      </c>
    </row>
    <row r="51" spans="1:7" ht="12.75">
      <c r="A51" s="63" t="s">
        <v>663</v>
      </c>
      <c r="B51" s="63" t="s">
        <v>680</v>
      </c>
      <c r="C51" s="67"/>
      <c r="D51" s="64">
        <v>2256</v>
      </c>
      <c r="E51" s="64">
        <v>1106</v>
      </c>
      <c r="F51" s="64">
        <v>0</v>
      </c>
      <c r="G51" s="64">
        <v>160</v>
      </c>
    </row>
    <row r="52" spans="1:7" ht="12.75">
      <c r="A52" s="63" t="s">
        <v>663</v>
      </c>
      <c r="B52" s="63" t="s">
        <v>792</v>
      </c>
      <c r="C52" s="67"/>
      <c r="D52" s="64">
        <v>59855</v>
      </c>
      <c r="E52" s="64">
        <v>74407</v>
      </c>
      <c r="F52" s="64">
        <v>92093</v>
      </c>
      <c r="G52" s="64">
        <v>448107</v>
      </c>
    </row>
    <row r="53" spans="1:7" ht="12.75">
      <c r="A53" s="63" t="s">
        <v>663</v>
      </c>
      <c r="B53" s="63" t="s">
        <v>793</v>
      </c>
      <c r="C53" s="67"/>
      <c r="D53" s="64">
        <v>52096</v>
      </c>
      <c r="E53" s="64">
        <v>55389</v>
      </c>
      <c r="F53" s="64">
        <v>49728</v>
      </c>
      <c r="G53" s="64">
        <v>55907</v>
      </c>
    </row>
    <row r="54" spans="1:7" ht="12.75">
      <c r="A54" s="63" t="s">
        <v>663</v>
      </c>
      <c r="B54" s="63" t="s">
        <v>685</v>
      </c>
      <c r="C54" s="67"/>
      <c r="D54" s="64">
        <v>7948</v>
      </c>
      <c r="E54" s="64">
        <v>5565</v>
      </c>
      <c r="F54" s="64">
        <v>8932</v>
      </c>
      <c r="G54" s="64">
        <v>8395</v>
      </c>
    </row>
    <row r="55" spans="1:7" ht="12.75">
      <c r="A55" s="63" t="s">
        <v>663</v>
      </c>
      <c r="B55" s="63" t="s">
        <v>794</v>
      </c>
      <c r="C55" s="67"/>
      <c r="D55" s="64">
        <v>763</v>
      </c>
      <c r="E55" s="64">
        <v>1882</v>
      </c>
      <c r="F55" s="64">
        <v>1005</v>
      </c>
      <c r="G55" s="64">
        <v>623</v>
      </c>
    </row>
    <row r="56" spans="1:7" ht="12.75">
      <c r="A56" s="63" t="s">
        <v>663</v>
      </c>
      <c r="B56" s="63" t="s">
        <v>688</v>
      </c>
      <c r="C56" s="67"/>
      <c r="D56" s="64">
        <v>851</v>
      </c>
      <c r="E56" s="64">
        <v>6734</v>
      </c>
      <c r="F56" s="64">
        <v>14578</v>
      </c>
      <c r="G56" s="64">
        <v>5069</v>
      </c>
    </row>
    <row r="57" spans="1:7" ht="12.75">
      <c r="A57" s="63" t="s">
        <v>663</v>
      </c>
      <c r="B57" s="63" t="s">
        <v>795</v>
      </c>
      <c r="C57" s="67"/>
      <c r="D57" s="64">
        <v>16280</v>
      </c>
      <c r="E57" s="64">
        <v>15148</v>
      </c>
      <c r="F57" s="64">
        <v>15818</v>
      </c>
      <c r="G57" s="64">
        <v>14652</v>
      </c>
    </row>
    <row r="58" spans="1:7" ht="12.75">
      <c r="A58" s="63" t="s">
        <v>663</v>
      </c>
      <c r="B58" s="63" t="s">
        <v>691</v>
      </c>
      <c r="C58" s="67"/>
      <c r="D58" s="64">
        <v>1373</v>
      </c>
      <c r="E58" s="64">
        <v>255</v>
      </c>
      <c r="F58" s="64">
        <v>1779</v>
      </c>
      <c r="G58" s="64">
        <v>1779</v>
      </c>
    </row>
    <row r="59" spans="1:7" ht="12.75">
      <c r="A59" s="63" t="s">
        <v>663</v>
      </c>
      <c r="B59" s="63" t="s">
        <v>692</v>
      </c>
      <c r="C59" s="67"/>
      <c r="D59" s="64">
        <v>21882</v>
      </c>
      <c r="E59" s="64">
        <v>24531</v>
      </c>
      <c r="F59" s="64">
        <v>6183</v>
      </c>
      <c r="G59" s="64">
        <v>2312</v>
      </c>
    </row>
    <row r="60" spans="1:7" ht="12.75">
      <c r="A60" s="63" t="s">
        <v>663</v>
      </c>
      <c r="B60" s="63" t="s">
        <v>796</v>
      </c>
      <c r="C60" s="67"/>
      <c r="D60" s="64">
        <v>3582</v>
      </c>
      <c r="E60" s="64">
        <v>4839</v>
      </c>
      <c r="F60" s="64">
        <v>8891</v>
      </c>
      <c r="G60" s="64">
        <v>12425</v>
      </c>
    </row>
    <row r="61" spans="1:7" ht="12.75">
      <c r="A61" s="63" t="s">
        <v>663</v>
      </c>
      <c r="B61" s="63" t="s">
        <v>695</v>
      </c>
      <c r="C61" s="67"/>
      <c r="D61" s="64">
        <v>29194</v>
      </c>
      <c r="E61" s="64">
        <v>1865</v>
      </c>
      <c r="F61" s="64">
        <v>722</v>
      </c>
      <c r="G61" s="64">
        <v>1020</v>
      </c>
    </row>
    <row r="62" spans="1:7" ht="12.75">
      <c r="A62" s="63" t="s">
        <v>663</v>
      </c>
      <c r="B62" s="63" t="s">
        <v>797</v>
      </c>
      <c r="C62" s="67"/>
      <c r="D62" s="64">
        <v>223</v>
      </c>
      <c r="E62" s="64">
        <v>0</v>
      </c>
      <c r="F62" s="64">
        <v>251</v>
      </c>
      <c r="G62" s="64">
        <v>358</v>
      </c>
    </row>
    <row r="63" spans="1:7" ht="12.75">
      <c r="A63" s="65" t="s">
        <v>663</v>
      </c>
      <c r="B63" s="65" t="s">
        <v>698</v>
      </c>
      <c r="C63" s="68"/>
      <c r="D63" s="66">
        <v>30</v>
      </c>
      <c r="E63" s="66">
        <v>280</v>
      </c>
      <c r="F63" s="66">
        <v>82</v>
      </c>
      <c r="G63" s="66"/>
    </row>
    <row r="64" spans="1:7" ht="12.75">
      <c r="A64" s="166" t="s">
        <v>538</v>
      </c>
      <c r="B64" s="167"/>
      <c r="C64" s="167"/>
      <c r="D64" s="167"/>
      <c r="E64" s="167"/>
      <c r="F64" s="167"/>
      <c r="G64" s="167"/>
    </row>
    <row r="65" spans="1:7" ht="12.75">
      <c r="A65" s="61" t="s">
        <v>59</v>
      </c>
      <c r="B65" s="61" t="s">
        <v>537</v>
      </c>
      <c r="C65" s="69"/>
      <c r="D65" s="69"/>
      <c r="E65" s="69"/>
      <c r="F65" s="69"/>
      <c r="G65" s="69"/>
    </row>
    <row r="66" spans="1:7" ht="12.75">
      <c r="A66" s="65" t="s">
        <v>798</v>
      </c>
      <c r="B66" s="65" t="s">
        <v>565</v>
      </c>
      <c r="C66" s="66">
        <v>16400</v>
      </c>
      <c r="D66" s="66">
        <v>24800</v>
      </c>
      <c r="E66" s="66">
        <v>7220</v>
      </c>
      <c r="F66" s="66">
        <v>19500</v>
      </c>
      <c r="G66" s="68"/>
    </row>
    <row r="67" spans="1:7" ht="12.75">
      <c r="A67" s="166" t="s">
        <v>661</v>
      </c>
      <c r="B67" s="167"/>
      <c r="C67" s="167"/>
      <c r="D67" s="167"/>
      <c r="E67" s="167"/>
      <c r="F67" s="167"/>
      <c r="G67" s="167"/>
    </row>
    <row r="68" spans="1:7" ht="12.75">
      <c r="A68" s="37" t="s">
        <v>645</v>
      </c>
      <c r="B68" s="70" t="s">
        <v>928</v>
      </c>
      <c r="C68" s="71"/>
      <c r="D68" s="71"/>
      <c r="E68" s="71"/>
      <c r="F68" s="71"/>
      <c r="G68" s="71"/>
    </row>
    <row r="69" spans="1:7" ht="12.75">
      <c r="A69" s="39" t="s">
        <v>645</v>
      </c>
      <c r="B69" s="59" t="s">
        <v>930</v>
      </c>
      <c r="C69" s="42"/>
      <c r="D69" s="42"/>
      <c r="E69" s="42"/>
      <c r="F69" s="42"/>
      <c r="G69" s="42"/>
    </row>
    <row r="70" spans="1:7" ht="12.75">
      <c r="A70" s="39" t="s">
        <v>645</v>
      </c>
      <c r="B70" s="59" t="s">
        <v>929</v>
      </c>
      <c r="C70" s="42"/>
      <c r="D70" s="42"/>
      <c r="E70" s="42"/>
      <c r="F70" s="42"/>
      <c r="G70" s="42"/>
    </row>
    <row r="71" spans="1:7" ht="12.75">
      <c r="A71" s="39" t="s">
        <v>645</v>
      </c>
      <c r="B71" s="59" t="s">
        <v>931</v>
      </c>
      <c r="C71" s="42"/>
      <c r="D71" s="42"/>
      <c r="E71" s="42"/>
      <c r="F71" s="42"/>
      <c r="G71" s="42"/>
    </row>
    <row r="72" spans="1:7" ht="12.75">
      <c r="A72" s="63" t="s">
        <v>645</v>
      </c>
      <c r="B72" s="63" t="s">
        <v>799</v>
      </c>
      <c r="C72" s="64">
        <v>1300000</v>
      </c>
      <c r="D72" s="64">
        <v>1250000</v>
      </c>
      <c r="E72" s="64">
        <v>1200000</v>
      </c>
      <c r="F72" s="64">
        <v>860000</v>
      </c>
      <c r="G72" s="64">
        <v>1200000</v>
      </c>
    </row>
    <row r="73" spans="1:7" ht="12.75">
      <c r="A73" s="63" t="s">
        <v>645</v>
      </c>
      <c r="B73" s="63" t="s">
        <v>1098</v>
      </c>
      <c r="C73" s="64">
        <v>180000</v>
      </c>
      <c r="D73" s="64">
        <v>191000</v>
      </c>
      <c r="E73" s="64">
        <v>157000</v>
      </c>
      <c r="F73" s="64">
        <v>224000</v>
      </c>
      <c r="G73" s="64">
        <v>284000</v>
      </c>
    </row>
    <row r="74" spans="1:7" ht="12.75">
      <c r="A74" s="63" t="s">
        <v>645</v>
      </c>
      <c r="B74" s="63" t="s">
        <v>1179</v>
      </c>
      <c r="C74" s="64">
        <v>841000</v>
      </c>
      <c r="D74" s="64">
        <v>1680000</v>
      </c>
      <c r="E74" s="64">
        <v>1750000</v>
      </c>
      <c r="F74" s="64">
        <v>1840000</v>
      </c>
      <c r="G74" s="64">
        <v>1850000</v>
      </c>
    </row>
    <row r="75" spans="1:7" ht="12.75">
      <c r="A75" s="65" t="s">
        <v>645</v>
      </c>
      <c r="B75" s="65" t="s">
        <v>801</v>
      </c>
      <c r="C75" s="66">
        <v>60600</v>
      </c>
      <c r="D75" s="66">
        <v>36500</v>
      </c>
      <c r="E75" s="66">
        <v>7450</v>
      </c>
      <c r="F75" s="66">
        <v>12700</v>
      </c>
      <c r="G75" s="66">
        <v>31900</v>
      </c>
    </row>
    <row r="76" spans="1:7" ht="12.75">
      <c r="A76" s="166" t="s">
        <v>557</v>
      </c>
      <c r="B76" s="167"/>
      <c r="C76" s="167"/>
      <c r="D76" s="167"/>
      <c r="E76" s="167"/>
      <c r="F76" s="167"/>
      <c r="G76" s="167"/>
    </row>
    <row r="77" spans="1:7" ht="12.75">
      <c r="A77" s="61" t="s">
        <v>112</v>
      </c>
      <c r="B77" s="61" t="s">
        <v>802</v>
      </c>
      <c r="C77" s="62">
        <v>123000</v>
      </c>
      <c r="D77" s="62">
        <v>70600</v>
      </c>
      <c r="E77" s="62">
        <v>61300</v>
      </c>
      <c r="F77" s="62">
        <v>96400</v>
      </c>
      <c r="G77" s="62">
        <v>101000</v>
      </c>
    </row>
    <row r="78" spans="1:7" ht="12.75">
      <c r="A78" s="63" t="s">
        <v>798</v>
      </c>
      <c r="B78" s="63" t="s">
        <v>803</v>
      </c>
      <c r="C78" s="64">
        <v>338000</v>
      </c>
      <c r="D78" s="64">
        <v>349000</v>
      </c>
      <c r="E78" s="64">
        <v>460000</v>
      </c>
      <c r="F78" s="67"/>
      <c r="G78" s="67"/>
    </row>
    <row r="79" spans="1:7" ht="12.75">
      <c r="A79" s="63" t="s">
        <v>798</v>
      </c>
      <c r="B79" s="63" t="s">
        <v>804</v>
      </c>
      <c r="C79" s="64">
        <v>473000</v>
      </c>
      <c r="D79" s="64">
        <v>503000</v>
      </c>
      <c r="E79" s="64">
        <v>384000</v>
      </c>
      <c r="F79" s="64">
        <v>290000</v>
      </c>
      <c r="G79" s="67"/>
    </row>
    <row r="80" spans="1:7" ht="12.75">
      <c r="A80" s="63" t="s">
        <v>798</v>
      </c>
      <c r="B80" s="63" t="s">
        <v>805</v>
      </c>
      <c r="C80" s="64">
        <v>444000</v>
      </c>
      <c r="D80" s="64">
        <v>419000</v>
      </c>
      <c r="E80" s="64">
        <v>294000</v>
      </c>
      <c r="F80" s="64">
        <v>356000</v>
      </c>
      <c r="G80" s="67"/>
    </row>
    <row r="81" spans="1:7" ht="12.75">
      <c r="A81" s="63" t="s">
        <v>798</v>
      </c>
      <c r="B81" s="63" t="s">
        <v>806</v>
      </c>
      <c r="C81" s="64">
        <v>641000</v>
      </c>
      <c r="D81" s="64">
        <v>577000</v>
      </c>
      <c r="E81" s="64">
        <v>517000</v>
      </c>
      <c r="F81" s="64">
        <v>605000</v>
      </c>
      <c r="G81" s="67"/>
    </row>
    <row r="82" spans="1:7" ht="12.75">
      <c r="A82" s="65" t="s">
        <v>631</v>
      </c>
      <c r="B82" s="65" t="s">
        <v>917</v>
      </c>
      <c r="C82" s="68"/>
      <c r="D82" s="68"/>
      <c r="E82" s="68"/>
      <c r="F82" s="68"/>
      <c r="G82" s="68"/>
    </row>
    <row r="83" spans="1:7" ht="12.75">
      <c r="A83" s="166" t="s">
        <v>916</v>
      </c>
      <c r="B83" s="167"/>
      <c r="C83" s="167"/>
      <c r="D83" s="167"/>
      <c r="E83" s="167"/>
      <c r="F83" s="167"/>
      <c r="G83" s="167"/>
    </row>
    <row r="84" spans="1:7" ht="12.75">
      <c r="A84" s="61" t="s">
        <v>35</v>
      </c>
      <c r="B84" s="61" t="s">
        <v>349</v>
      </c>
      <c r="C84" s="62">
        <v>130000</v>
      </c>
      <c r="D84" s="62">
        <v>29000</v>
      </c>
      <c r="E84" s="62">
        <v>74000</v>
      </c>
      <c r="F84" s="62">
        <v>49000</v>
      </c>
      <c r="G84" s="62">
        <v>21000</v>
      </c>
    </row>
    <row r="85" spans="1:7" ht="12.75">
      <c r="A85" s="63" t="s">
        <v>35</v>
      </c>
      <c r="B85" s="63" t="s">
        <v>350</v>
      </c>
      <c r="C85" s="64">
        <v>21000</v>
      </c>
      <c r="D85" s="64">
        <v>160000</v>
      </c>
      <c r="E85" s="64">
        <v>14000</v>
      </c>
      <c r="F85" s="64">
        <v>46000</v>
      </c>
      <c r="G85" s="64">
        <v>24000</v>
      </c>
    </row>
    <row r="86" spans="1:7" ht="12.75">
      <c r="A86" s="63" t="s">
        <v>371</v>
      </c>
      <c r="B86" s="63" t="s">
        <v>1106</v>
      </c>
      <c r="C86" s="64">
        <v>62000</v>
      </c>
      <c r="D86" s="64">
        <v>79000</v>
      </c>
      <c r="E86" s="64">
        <v>72000</v>
      </c>
      <c r="F86" s="64">
        <v>61000</v>
      </c>
      <c r="G86" s="64">
        <v>56000</v>
      </c>
    </row>
    <row r="87" spans="1:7" ht="12.75">
      <c r="A87" s="63" t="s">
        <v>371</v>
      </c>
      <c r="B87" s="63" t="s">
        <v>807</v>
      </c>
      <c r="C87" s="64">
        <v>350000</v>
      </c>
      <c r="D87" s="64">
        <v>340000</v>
      </c>
      <c r="E87" s="64">
        <v>150000</v>
      </c>
      <c r="F87" s="64">
        <v>18000</v>
      </c>
      <c r="G87" s="64">
        <v>15000</v>
      </c>
    </row>
    <row r="88" spans="1:7" ht="12.75">
      <c r="A88" s="63" t="s">
        <v>371</v>
      </c>
      <c r="B88" s="63" t="s">
        <v>376</v>
      </c>
      <c r="C88" s="64">
        <v>3400</v>
      </c>
      <c r="D88" s="64">
        <v>3800</v>
      </c>
      <c r="E88" s="64">
        <v>2600</v>
      </c>
      <c r="F88" s="64">
        <v>1900</v>
      </c>
      <c r="G88" s="64">
        <v>690</v>
      </c>
    </row>
    <row r="89" spans="1:7" ht="12.75">
      <c r="A89" s="63" t="s">
        <v>371</v>
      </c>
      <c r="B89" s="41" t="s">
        <v>1180</v>
      </c>
      <c r="C89" s="64">
        <v>220000</v>
      </c>
      <c r="D89" s="64">
        <v>210000</v>
      </c>
      <c r="E89" s="64">
        <v>210000</v>
      </c>
      <c r="F89" s="64">
        <v>210000</v>
      </c>
      <c r="G89" s="64">
        <v>200000</v>
      </c>
    </row>
    <row r="90" spans="1:7" ht="12.75">
      <c r="A90" s="63" t="s">
        <v>371</v>
      </c>
      <c r="B90" s="63" t="s">
        <v>377</v>
      </c>
      <c r="C90" s="64">
        <v>3400</v>
      </c>
      <c r="D90" s="64">
        <v>3800</v>
      </c>
      <c r="E90" s="64">
        <v>5000</v>
      </c>
      <c r="F90" s="64">
        <v>5900</v>
      </c>
      <c r="G90" s="64">
        <v>3200</v>
      </c>
    </row>
    <row r="91" spans="1:7" ht="12.75">
      <c r="A91" s="63" t="s">
        <v>468</v>
      </c>
      <c r="B91" s="63" t="s">
        <v>808</v>
      </c>
      <c r="C91" s="67"/>
      <c r="D91" s="67"/>
      <c r="E91" s="67"/>
      <c r="F91" s="67"/>
      <c r="G91" s="67"/>
    </row>
    <row r="92" spans="1:7" ht="12.75">
      <c r="A92" s="63" t="s">
        <v>468</v>
      </c>
      <c r="B92" s="63" t="s">
        <v>809</v>
      </c>
      <c r="C92" s="67"/>
      <c r="D92" s="67"/>
      <c r="E92" s="67"/>
      <c r="F92" s="67"/>
      <c r="G92" s="67"/>
    </row>
    <row r="93" spans="1:7" ht="12.75">
      <c r="A93" s="63" t="s">
        <v>468</v>
      </c>
      <c r="B93" s="63" t="s">
        <v>810</v>
      </c>
      <c r="C93" s="67"/>
      <c r="D93" s="67"/>
      <c r="E93" s="67"/>
      <c r="F93" s="67"/>
      <c r="G93" s="67"/>
    </row>
    <row r="94" spans="1:7" ht="12.75">
      <c r="A94" s="63" t="s">
        <v>468</v>
      </c>
      <c r="B94" s="63" t="s">
        <v>811</v>
      </c>
      <c r="C94" s="67"/>
      <c r="D94" s="67"/>
      <c r="E94" s="67"/>
      <c r="F94" s="67"/>
      <c r="G94" s="67"/>
    </row>
    <row r="95" spans="1:7" ht="12.75">
      <c r="A95" s="63" t="s">
        <v>468</v>
      </c>
      <c r="B95" s="63" t="s">
        <v>812</v>
      </c>
      <c r="C95" s="67"/>
      <c r="D95" s="67"/>
      <c r="E95" s="67"/>
      <c r="F95" s="67"/>
      <c r="G95" s="67"/>
    </row>
    <row r="96" spans="1:7" ht="12.75">
      <c r="A96" s="63" t="s">
        <v>483</v>
      </c>
      <c r="B96" s="63" t="s">
        <v>513</v>
      </c>
      <c r="C96" s="67" t="s">
        <v>1108</v>
      </c>
      <c r="D96" s="67" t="s">
        <v>1108</v>
      </c>
      <c r="E96" s="67" t="s">
        <v>1108</v>
      </c>
      <c r="F96" s="67" t="s">
        <v>1108</v>
      </c>
      <c r="G96" s="67">
        <v>12</v>
      </c>
    </row>
    <row r="97" spans="1:7" ht="12.75">
      <c r="A97" s="63" t="s">
        <v>204</v>
      </c>
      <c r="B97" s="63" t="s">
        <v>562</v>
      </c>
      <c r="C97" s="67"/>
      <c r="D97" s="67"/>
      <c r="E97" s="67"/>
      <c r="F97" s="67"/>
      <c r="G97" s="67"/>
    </row>
    <row r="98" spans="1:7" ht="12.75">
      <c r="A98" s="63" t="s">
        <v>1117</v>
      </c>
      <c r="B98" s="63" t="s">
        <v>813</v>
      </c>
      <c r="C98" s="64">
        <v>161000</v>
      </c>
      <c r="D98" s="64">
        <v>104000</v>
      </c>
      <c r="E98" s="64">
        <v>52900</v>
      </c>
      <c r="F98" s="64">
        <v>131000</v>
      </c>
      <c r="G98" s="64">
        <v>152000</v>
      </c>
    </row>
    <row r="99" spans="1:7" ht="12.75">
      <c r="A99" s="65" t="s">
        <v>161</v>
      </c>
      <c r="B99" s="65" t="s">
        <v>563</v>
      </c>
      <c r="C99" s="68">
        <v>17500</v>
      </c>
      <c r="D99" s="68">
        <v>21300</v>
      </c>
      <c r="E99" s="68">
        <v>6950</v>
      </c>
      <c r="F99" s="68">
        <v>27200</v>
      </c>
      <c r="G99" s="68">
        <v>0</v>
      </c>
    </row>
    <row r="100" spans="1:7" ht="12.75">
      <c r="A100" s="166" t="s">
        <v>354</v>
      </c>
      <c r="B100" s="167"/>
      <c r="C100" s="167"/>
      <c r="D100" s="167"/>
      <c r="E100" s="167"/>
      <c r="F100" s="167"/>
      <c r="G100" s="167"/>
    </row>
    <row r="101" spans="1:7" ht="12.75">
      <c r="A101" s="61" t="s">
        <v>119</v>
      </c>
      <c r="B101" s="61" t="s">
        <v>814</v>
      </c>
      <c r="C101" s="62">
        <v>3310</v>
      </c>
      <c r="D101" s="62">
        <v>2660</v>
      </c>
      <c r="E101" s="62">
        <v>95</v>
      </c>
      <c r="F101" s="62">
        <v>26</v>
      </c>
      <c r="G101" s="62">
        <v>331</v>
      </c>
    </row>
    <row r="102" spans="1:7" ht="12.75">
      <c r="A102" s="63" t="s">
        <v>119</v>
      </c>
      <c r="B102" s="63" t="s">
        <v>815</v>
      </c>
      <c r="C102" s="64">
        <v>8040</v>
      </c>
      <c r="D102" s="64">
        <v>4320</v>
      </c>
      <c r="E102" s="64">
        <v>3520</v>
      </c>
      <c r="F102" s="64">
        <v>4650</v>
      </c>
      <c r="G102" s="64">
        <v>8460</v>
      </c>
    </row>
    <row r="103" spans="1:7" ht="12.75">
      <c r="A103" s="63" t="s">
        <v>361</v>
      </c>
      <c r="B103" s="63" t="s">
        <v>816</v>
      </c>
      <c r="C103" s="64">
        <v>6400</v>
      </c>
      <c r="D103" s="64">
        <v>220</v>
      </c>
      <c r="E103" s="64">
        <v>110</v>
      </c>
      <c r="F103" s="64">
        <v>87</v>
      </c>
      <c r="G103" s="64">
        <v>630</v>
      </c>
    </row>
    <row r="104" spans="1:7" ht="12.75">
      <c r="A104" s="63" t="s">
        <v>197</v>
      </c>
      <c r="B104" s="63" t="s">
        <v>817</v>
      </c>
      <c r="C104" s="67">
        <v>3658</v>
      </c>
      <c r="D104" s="67">
        <v>4476</v>
      </c>
      <c r="E104" s="67">
        <v>3336</v>
      </c>
      <c r="F104" s="67">
        <v>2597</v>
      </c>
      <c r="G104" s="67">
        <v>2887</v>
      </c>
    </row>
    <row r="105" spans="1:7" ht="12.75">
      <c r="A105" s="63" t="s">
        <v>197</v>
      </c>
      <c r="B105" s="63" t="s">
        <v>1099</v>
      </c>
      <c r="C105" s="67"/>
      <c r="D105" s="67"/>
      <c r="E105" s="67"/>
      <c r="F105" s="67"/>
      <c r="G105" s="67">
        <v>824</v>
      </c>
    </row>
    <row r="106" spans="1:7" ht="12.75">
      <c r="A106" s="63" t="s">
        <v>197</v>
      </c>
      <c r="B106" s="63" t="s">
        <v>1066</v>
      </c>
      <c r="C106" s="67">
        <v>475</v>
      </c>
      <c r="D106" s="67">
        <v>313</v>
      </c>
      <c r="E106" s="67">
        <v>439</v>
      </c>
      <c r="F106" s="67">
        <v>1306</v>
      </c>
      <c r="G106" s="67">
        <v>2394</v>
      </c>
    </row>
    <row r="107" spans="1:7" ht="12.75">
      <c r="A107" s="63" t="s">
        <v>197</v>
      </c>
      <c r="B107" s="63" t="s">
        <v>1093</v>
      </c>
      <c r="C107" s="67"/>
      <c r="D107" s="67"/>
      <c r="E107" s="67"/>
      <c r="F107" s="67"/>
      <c r="G107" s="67">
        <v>183</v>
      </c>
    </row>
    <row r="108" spans="1:7" ht="12.75">
      <c r="A108" s="63" t="s">
        <v>1118</v>
      </c>
      <c r="B108" s="63" t="s">
        <v>819</v>
      </c>
      <c r="C108" s="64">
        <v>2020</v>
      </c>
      <c r="D108" s="64">
        <v>2190</v>
      </c>
      <c r="E108" s="64">
        <v>5290</v>
      </c>
      <c r="F108" s="64">
        <v>1730</v>
      </c>
      <c r="G108" s="64">
        <v>1930</v>
      </c>
    </row>
    <row r="109" spans="1:7" ht="12.75">
      <c r="A109" s="63" t="s">
        <v>393</v>
      </c>
      <c r="B109" s="63" t="s">
        <v>820</v>
      </c>
      <c r="C109" s="64">
        <v>21000</v>
      </c>
      <c r="D109" s="64">
        <v>19000</v>
      </c>
      <c r="E109" s="67"/>
      <c r="F109" s="67"/>
      <c r="G109" s="64">
        <v>1590</v>
      </c>
    </row>
    <row r="110" spans="1:7" ht="12.75">
      <c r="A110" s="63" t="s">
        <v>393</v>
      </c>
      <c r="B110" s="63" t="s">
        <v>821</v>
      </c>
      <c r="C110" s="64">
        <v>22000</v>
      </c>
      <c r="D110" s="64">
        <v>22000</v>
      </c>
      <c r="E110" s="67"/>
      <c r="F110" s="67"/>
      <c r="G110" s="64">
        <v>1640</v>
      </c>
    </row>
    <row r="111" spans="1:7" ht="12.75">
      <c r="A111" s="63" t="s">
        <v>393</v>
      </c>
      <c r="B111" s="63" t="s">
        <v>822</v>
      </c>
      <c r="C111" s="64">
        <v>11000</v>
      </c>
      <c r="D111" s="64">
        <v>13000</v>
      </c>
      <c r="E111" s="67"/>
      <c r="F111" s="67"/>
      <c r="G111" s="64">
        <v>1860</v>
      </c>
    </row>
    <row r="112" spans="1:7" ht="12.75">
      <c r="A112" s="63" t="s">
        <v>393</v>
      </c>
      <c r="B112" s="63" t="s">
        <v>823</v>
      </c>
      <c r="C112" s="64">
        <v>24000</v>
      </c>
      <c r="D112" s="64">
        <v>21000</v>
      </c>
      <c r="E112" s="67"/>
      <c r="F112" s="67"/>
      <c r="G112" s="64">
        <v>6620</v>
      </c>
    </row>
    <row r="113" spans="1:7" ht="12.75">
      <c r="A113" s="63" t="s">
        <v>393</v>
      </c>
      <c r="B113" s="63" t="s">
        <v>824</v>
      </c>
      <c r="C113" s="64">
        <v>25000</v>
      </c>
      <c r="D113" s="64">
        <v>29000</v>
      </c>
      <c r="E113" s="67"/>
      <c r="F113" s="67"/>
      <c r="G113" s="64">
        <v>1760</v>
      </c>
    </row>
    <row r="114" spans="1:7" ht="12.75">
      <c r="A114" s="63" t="s">
        <v>393</v>
      </c>
      <c r="B114" s="63" t="s">
        <v>1094</v>
      </c>
      <c r="C114" s="64">
        <v>15000</v>
      </c>
      <c r="D114" s="64">
        <v>10000</v>
      </c>
      <c r="E114" s="67"/>
      <c r="F114" s="67"/>
      <c r="G114" s="64">
        <v>1470</v>
      </c>
    </row>
    <row r="115" spans="1:7" ht="12.75">
      <c r="A115" s="63" t="s">
        <v>393</v>
      </c>
      <c r="B115" s="63" t="s">
        <v>826</v>
      </c>
      <c r="C115" s="64">
        <v>11000</v>
      </c>
      <c r="D115" s="64">
        <v>11000</v>
      </c>
      <c r="E115" s="67"/>
      <c r="F115" s="67"/>
      <c r="G115" s="64">
        <v>841</v>
      </c>
    </row>
    <row r="116" spans="1:7" ht="12.75">
      <c r="A116" s="63" t="s">
        <v>393</v>
      </c>
      <c r="B116" s="63" t="s">
        <v>827</v>
      </c>
      <c r="C116" s="64">
        <v>16000</v>
      </c>
      <c r="D116" s="64">
        <v>17000</v>
      </c>
      <c r="E116" s="67"/>
      <c r="F116" s="67"/>
      <c r="G116" s="64">
        <v>34600</v>
      </c>
    </row>
    <row r="117" spans="1:7" ht="12.75">
      <c r="A117" s="63" t="s">
        <v>393</v>
      </c>
      <c r="B117" s="63" t="s">
        <v>828</v>
      </c>
      <c r="C117" s="64">
        <v>26000</v>
      </c>
      <c r="D117" s="64">
        <v>21000</v>
      </c>
      <c r="E117" s="67"/>
      <c r="F117" s="67"/>
      <c r="G117" s="64">
        <v>7150</v>
      </c>
    </row>
    <row r="118" spans="1:7" ht="12.75">
      <c r="A118" s="63" t="s">
        <v>393</v>
      </c>
      <c r="B118" s="63" t="s">
        <v>829</v>
      </c>
      <c r="C118" s="64">
        <v>7400</v>
      </c>
      <c r="D118" s="64">
        <v>7900</v>
      </c>
      <c r="E118" s="67"/>
      <c r="F118" s="67"/>
      <c r="G118" s="64">
        <v>496</v>
      </c>
    </row>
    <row r="119" spans="1:7" ht="12.75">
      <c r="A119" s="63" t="s">
        <v>393</v>
      </c>
      <c r="B119" s="63" t="s">
        <v>830</v>
      </c>
      <c r="C119" s="64">
        <v>17000</v>
      </c>
      <c r="D119" s="64">
        <v>15000</v>
      </c>
      <c r="E119" s="67"/>
      <c r="F119" s="67"/>
      <c r="G119" s="64">
        <v>2240</v>
      </c>
    </row>
    <row r="120" spans="1:7" ht="12.75">
      <c r="A120" s="63" t="s">
        <v>393</v>
      </c>
      <c r="B120" s="63" t="s">
        <v>831</v>
      </c>
      <c r="C120" s="64">
        <v>23000</v>
      </c>
      <c r="D120" s="64">
        <v>19000</v>
      </c>
      <c r="E120" s="67"/>
      <c r="F120" s="67"/>
      <c r="G120" s="64">
        <v>473</v>
      </c>
    </row>
    <row r="121" spans="1:7" ht="12.75">
      <c r="A121" s="63" t="s">
        <v>393</v>
      </c>
      <c r="B121" s="63" t="s">
        <v>832</v>
      </c>
      <c r="C121" s="64">
        <v>20000</v>
      </c>
      <c r="D121" s="64">
        <v>21000</v>
      </c>
      <c r="E121" s="67"/>
      <c r="F121" s="67"/>
      <c r="G121" s="64">
        <v>2310</v>
      </c>
    </row>
    <row r="122" spans="1:7" ht="12.75">
      <c r="A122" s="63" t="s">
        <v>393</v>
      </c>
      <c r="B122" s="63" t="s">
        <v>833</v>
      </c>
      <c r="C122" s="64">
        <v>12000</v>
      </c>
      <c r="D122" s="64">
        <v>13000</v>
      </c>
      <c r="E122" s="67"/>
      <c r="F122" s="67"/>
      <c r="G122" s="64">
        <v>7540</v>
      </c>
    </row>
    <row r="123" spans="1:7" ht="12.75">
      <c r="A123" s="63" t="s">
        <v>393</v>
      </c>
      <c r="B123" s="63" t="s">
        <v>834</v>
      </c>
      <c r="C123" s="64">
        <v>25000</v>
      </c>
      <c r="D123" s="64">
        <v>25000</v>
      </c>
      <c r="E123" s="67"/>
      <c r="F123" s="67"/>
      <c r="G123" s="64">
        <v>2500</v>
      </c>
    </row>
    <row r="124" spans="1:7" ht="12.75">
      <c r="A124" s="63" t="s">
        <v>393</v>
      </c>
      <c r="B124" s="63" t="s">
        <v>835</v>
      </c>
      <c r="C124" s="64">
        <v>12000</v>
      </c>
      <c r="D124" s="64">
        <v>14000</v>
      </c>
      <c r="E124" s="67"/>
      <c r="F124" s="67"/>
      <c r="G124" s="64">
        <v>4670</v>
      </c>
    </row>
    <row r="125" spans="1:7" ht="12.75">
      <c r="A125" s="63" t="s">
        <v>393</v>
      </c>
      <c r="B125" s="63" t="s">
        <v>836</v>
      </c>
      <c r="C125" s="64">
        <v>17000</v>
      </c>
      <c r="D125" s="64">
        <v>17000</v>
      </c>
      <c r="E125" s="67"/>
      <c r="F125" s="67"/>
      <c r="G125" s="64">
        <v>2690</v>
      </c>
    </row>
    <row r="126" spans="1:7" ht="12.75">
      <c r="A126" s="63" t="s">
        <v>393</v>
      </c>
      <c r="B126" s="63" t="s">
        <v>1100</v>
      </c>
      <c r="C126" s="64">
        <v>11000</v>
      </c>
      <c r="D126" s="64">
        <v>11000</v>
      </c>
      <c r="E126" s="67"/>
      <c r="F126" s="67"/>
      <c r="G126" s="64">
        <v>580</v>
      </c>
    </row>
    <row r="127" spans="1:7" ht="12.75">
      <c r="A127" s="63" t="s">
        <v>393</v>
      </c>
      <c r="B127" s="63" t="s">
        <v>837</v>
      </c>
      <c r="C127" s="64">
        <v>25000</v>
      </c>
      <c r="D127" s="64">
        <v>26000</v>
      </c>
      <c r="E127" s="67"/>
      <c r="F127" s="67"/>
      <c r="G127" s="64">
        <v>10500</v>
      </c>
    </row>
    <row r="128" spans="1:7" ht="12.75">
      <c r="A128" s="63" t="s">
        <v>199</v>
      </c>
      <c r="B128" s="63" t="s">
        <v>450</v>
      </c>
      <c r="C128" s="64">
        <v>1540</v>
      </c>
      <c r="D128" s="64">
        <v>1000</v>
      </c>
      <c r="E128" s="64">
        <v>558</v>
      </c>
      <c r="F128" s="64">
        <v>562</v>
      </c>
      <c r="G128" s="64">
        <v>376</v>
      </c>
    </row>
    <row r="129" spans="1:7" ht="12.75">
      <c r="A129" s="63" t="s">
        <v>199</v>
      </c>
      <c r="B129" s="63" t="s">
        <v>451</v>
      </c>
      <c r="C129" s="64">
        <v>2560</v>
      </c>
      <c r="D129" s="64">
        <v>1220</v>
      </c>
      <c r="E129" s="64">
        <v>5870</v>
      </c>
      <c r="F129" s="64">
        <v>2260</v>
      </c>
      <c r="G129" s="64">
        <v>444</v>
      </c>
    </row>
    <row r="130" spans="1:7" ht="12.75">
      <c r="A130" s="63" t="s">
        <v>199</v>
      </c>
      <c r="B130" s="63" t="s">
        <v>452</v>
      </c>
      <c r="C130" s="64">
        <v>9460</v>
      </c>
      <c r="D130" s="64">
        <v>261</v>
      </c>
      <c r="E130" s="64">
        <v>286</v>
      </c>
      <c r="F130" s="64">
        <v>752</v>
      </c>
      <c r="G130" s="64">
        <v>1540</v>
      </c>
    </row>
    <row r="131" spans="1:7" ht="12.75">
      <c r="A131" s="63" t="s">
        <v>199</v>
      </c>
      <c r="B131" s="63" t="s">
        <v>453</v>
      </c>
      <c r="C131" s="64">
        <v>1900</v>
      </c>
      <c r="D131" s="64">
        <v>970</v>
      </c>
      <c r="E131" s="64">
        <v>140</v>
      </c>
      <c r="F131" s="64">
        <v>140</v>
      </c>
      <c r="G131" s="64">
        <v>150</v>
      </c>
    </row>
    <row r="132" spans="1:7" ht="12.75">
      <c r="A132" s="63" t="s">
        <v>199</v>
      </c>
      <c r="B132" s="63" t="s">
        <v>454</v>
      </c>
      <c r="C132" s="64">
        <v>62</v>
      </c>
      <c r="D132" s="64">
        <v>348</v>
      </c>
      <c r="E132" s="64">
        <v>200</v>
      </c>
      <c r="F132" s="64">
        <v>71</v>
      </c>
      <c r="G132" s="64">
        <v>76</v>
      </c>
    </row>
    <row r="133" spans="1:7" ht="12.75">
      <c r="A133" s="63" t="s">
        <v>199</v>
      </c>
      <c r="B133" s="63" t="s">
        <v>455</v>
      </c>
      <c r="C133" s="64">
        <v>680</v>
      </c>
      <c r="D133" s="64">
        <v>303</v>
      </c>
      <c r="E133" s="64">
        <v>155</v>
      </c>
      <c r="F133" s="64">
        <v>160</v>
      </c>
      <c r="G133" s="64">
        <v>275</v>
      </c>
    </row>
    <row r="134" spans="1:7" ht="12.75">
      <c r="A134" s="63" t="s">
        <v>199</v>
      </c>
      <c r="B134" s="63" t="s">
        <v>456</v>
      </c>
      <c r="C134" s="64">
        <v>286</v>
      </c>
      <c r="D134" s="64">
        <v>500</v>
      </c>
      <c r="E134" s="64">
        <v>230</v>
      </c>
      <c r="F134" s="64">
        <v>330</v>
      </c>
      <c r="G134" s="64">
        <v>280</v>
      </c>
    </row>
    <row r="135" spans="1:7" ht="12.75">
      <c r="A135" s="63" t="s">
        <v>199</v>
      </c>
      <c r="B135" s="63" t="s">
        <v>457</v>
      </c>
      <c r="C135" s="64">
        <v>745</v>
      </c>
      <c r="D135" s="64">
        <v>695</v>
      </c>
      <c r="E135" s="64">
        <v>633</v>
      </c>
      <c r="F135" s="64">
        <v>503</v>
      </c>
      <c r="G135" s="64">
        <v>435</v>
      </c>
    </row>
    <row r="136" spans="1:7" ht="12.75">
      <c r="A136" s="63" t="s">
        <v>199</v>
      </c>
      <c r="B136" s="63" t="s">
        <v>458</v>
      </c>
      <c r="C136" s="64">
        <v>310</v>
      </c>
      <c r="D136" s="64">
        <v>270</v>
      </c>
      <c r="E136" s="64">
        <v>300</v>
      </c>
      <c r="F136" s="64">
        <v>291</v>
      </c>
      <c r="G136" s="64">
        <v>352</v>
      </c>
    </row>
    <row r="137" spans="1:7" ht="12.75">
      <c r="A137" s="63" t="s">
        <v>199</v>
      </c>
      <c r="B137" s="63" t="s">
        <v>459</v>
      </c>
      <c r="C137" s="64">
        <v>260</v>
      </c>
      <c r="D137" s="64">
        <v>290</v>
      </c>
      <c r="E137" s="64">
        <v>741</v>
      </c>
      <c r="F137" s="64">
        <v>438</v>
      </c>
      <c r="G137" s="64">
        <v>1270</v>
      </c>
    </row>
    <row r="138" spans="1:7" ht="12.75">
      <c r="A138" s="63" t="s">
        <v>199</v>
      </c>
      <c r="B138" s="63" t="s">
        <v>460</v>
      </c>
      <c r="C138" s="64">
        <v>120</v>
      </c>
      <c r="D138" s="64">
        <v>950</v>
      </c>
      <c r="E138" s="64">
        <v>2500</v>
      </c>
      <c r="F138" s="64">
        <v>410</v>
      </c>
      <c r="G138" s="64">
        <v>3200</v>
      </c>
    </row>
    <row r="139" spans="1:7" ht="12.75">
      <c r="A139" s="63" t="s">
        <v>199</v>
      </c>
      <c r="B139" s="63" t="s">
        <v>461</v>
      </c>
      <c r="C139" s="64">
        <v>1340</v>
      </c>
      <c r="D139" s="64">
        <v>1460</v>
      </c>
      <c r="E139" s="64">
        <v>1580</v>
      </c>
      <c r="F139" s="64">
        <v>1580</v>
      </c>
      <c r="G139" s="64">
        <v>1660</v>
      </c>
    </row>
    <row r="140" spans="1:7" ht="12.75">
      <c r="A140" s="63" t="s">
        <v>199</v>
      </c>
      <c r="B140" s="63" t="s">
        <v>462</v>
      </c>
      <c r="C140" s="64">
        <v>3360</v>
      </c>
      <c r="D140" s="64">
        <v>3300</v>
      </c>
      <c r="E140" s="64">
        <v>4900</v>
      </c>
      <c r="F140" s="64">
        <v>3000</v>
      </c>
      <c r="G140" s="64">
        <v>2960</v>
      </c>
    </row>
    <row r="141" spans="1:7" ht="12.75">
      <c r="A141" s="63" t="s">
        <v>483</v>
      </c>
      <c r="B141" s="63" t="s">
        <v>838</v>
      </c>
      <c r="C141" s="64">
        <v>310</v>
      </c>
      <c r="D141" s="67">
        <v>29</v>
      </c>
      <c r="E141" s="67">
        <v>11</v>
      </c>
      <c r="F141" s="67">
        <v>8.8</v>
      </c>
      <c r="G141" s="67">
        <v>12</v>
      </c>
    </row>
    <row r="142" spans="1:7" ht="12.75">
      <c r="A142" s="63" t="s">
        <v>483</v>
      </c>
      <c r="B142" s="63" t="s">
        <v>839</v>
      </c>
      <c r="C142" s="64">
        <v>11</v>
      </c>
      <c r="D142" s="67">
        <v>3.4</v>
      </c>
      <c r="E142" s="67">
        <v>2.8</v>
      </c>
      <c r="F142" s="67">
        <v>3.8</v>
      </c>
      <c r="G142" s="67">
        <v>4.2</v>
      </c>
    </row>
    <row r="143" spans="1:7" ht="12.75">
      <c r="A143" s="63" t="s">
        <v>483</v>
      </c>
      <c r="B143" s="63" t="s">
        <v>840</v>
      </c>
      <c r="C143" s="64">
        <v>170</v>
      </c>
      <c r="D143" s="67">
        <v>230</v>
      </c>
      <c r="E143" s="67">
        <v>16</v>
      </c>
      <c r="F143" s="67">
        <v>14</v>
      </c>
      <c r="G143" s="67">
        <v>11</v>
      </c>
    </row>
    <row r="144" spans="1:7" ht="12.75">
      <c r="A144" s="63" t="s">
        <v>483</v>
      </c>
      <c r="B144" s="63" t="s">
        <v>841</v>
      </c>
      <c r="C144" s="64">
        <v>610</v>
      </c>
      <c r="D144" s="64">
        <v>120</v>
      </c>
      <c r="E144" s="64">
        <v>57</v>
      </c>
      <c r="F144" s="64">
        <v>15</v>
      </c>
      <c r="G144" s="64">
        <v>28</v>
      </c>
    </row>
    <row r="145" spans="1:7" ht="12.75">
      <c r="A145" s="63" t="s">
        <v>483</v>
      </c>
      <c r="B145" s="63" t="s">
        <v>842</v>
      </c>
      <c r="C145" s="64">
        <v>37</v>
      </c>
      <c r="D145" s="67">
        <v>67</v>
      </c>
      <c r="E145" s="67">
        <v>31</v>
      </c>
      <c r="F145" s="67">
        <v>15</v>
      </c>
      <c r="G145" s="67">
        <v>16</v>
      </c>
    </row>
    <row r="146" spans="1:7" ht="12.75">
      <c r="A146" s="63" t="s">
        <v>483</v>
      </c>
      <c r="B146" s="63" t="s">
        <v>843</v>
      </c>
      <c r="C146" s="64">
        <v>420</v>
      </c>
      <c r="D146" s="67">
        <v>400</v>
      </c>
      <c r="E146" s="67">
        <v>16</v>
      </c>
      <c r="F146" s="67">
        <v>18</v>
      </c>
      <c r="G146" s="67">
        <v>12</v>
      </c>
    </row>
    <row r="147" spans="1:7" ht="12.75">
      <c r="A147" s="63" t="s">
        <v>483</v>
      </c>
      <c r="B147" s="63" t="s">
        <v>844</v>
      </c>
      <c r="C147" s="64">
        <v>1.3</v>
      </c>
      <c r="D147" s="67">
        <v>2.9</v>
      </c>
      <c r="E147" s="67">
        <v>6</v>
      </c>
      <c r="F147" s="67">
        <v>8.1</v>
      </c>
      <c r="G147" s="67">
        <v>4.5</v>
      </c>
    </row>
    <row r="148" spans="1:7" ht="12.75">
      <c r="A148" s="63" t="s">
        <v>483</v>
      </c>
      <c r="B148" s="63" t="s">
        <v>1178</v>
      </c>
      <c r="C148" s="64">
        <v>0.84</v>
      </c>
      <c r="D148" s="67" t="s">
        <v>1108</v>
      </c>
      <c r="E148" s="67">
        <v>2.6</v>
      </c>
      <c r="F148" s="67">
        <v>0.88</v>
      </c>
      <c r="G148" s="67">
        <v>0.91</v>
      </c>
    </row>
    <row r="149" spans="1:7" ht="12.75">
      <c r="A149" s="63" t="s">
        <v>203</v>
      </c>
      <c r="B149" s="63" t="s">
        <v>561</v>
      </c>
      <c r="C149" s="64">
        <v>11000</v>
      </c>
      <c r="D149" s="64">
        <v>3700</v>
      </c>
      <c r="E149" s="64">
        <v>2000</v>
      </c>
      <c r="F149" s="64">
        <v>4700</v>
      </c>
      <c r="G149" s="64">
        <v>11100</v>
      </c>
    </row>
    <row r="150" spans="1:7" ht="12.75">
      <c r="A150" s="63" t="s">
        <v>204</v>
      </c>
      <c r="B150" s="63" t="s">
        <v>1101</v>
      </c>
      <c r="C150" s="67"/>
      <c r="D150" s="67"/>
      <c r="E150" s="67"/>
      <c r="F150" s="67"/>
      <c r="G150" s="67"/>
    </row>
    <row r="151" spans="1:7" ht="12.75">
      <c r="A151" s="63" t="s">
        <v>1117</v>
      </c>
      <c r="B151" s="63" t="s">
        <v>845</v>
      </c>
      <c r="C151" s="64">
        <v>3250</v>
      </c>
      <c r="D151" s="64">
        <v>3500</v>
      </c>
      <c r="E151" s="64">
        <v>1750</v>
      </c>
      <c r="F151" s="64">
        <v>7380</v>
      </c>
      <c r="G151" s="64">
        <v>9860</v>
      </c>
    </row>
    <row r="152" spans="1:7" ht="12.75">
      <c r="A152" s="63" t="s">
        <v>1117</v>
      </c>
      <c r="B152" s="63" t="s">
        <v>846</v>
      </c>
      <c r="C152" s="64">
        <v>71</v>
      </c>
      <c r="D152" s="64">
        <v>225</v>
      </c>
      <c r="E152" s="64">
        <v>3300</v>
      </c>
      <c r="F152" s="64">
        <v>1060</v>
      </c>
      <c r="G152" s="64">
        <v>40200</v>
      </c>
    </row>
    <row r="153" spans="1:7" ht="12.75">
      <c r="A153" s="63" t="s">
        <v>1117</v>
      </c>
      <c r="B153" s="63" t="s">
        <v>847</v>
      </c>
      <c r="C153" s="64">
        <v>6500</v>
      </c>
      <c r="D153" s="64">
        <v>6750</v>
      </c>
      <c r="E153" s="64">
        <v>3430</v>
      </c>
      <c r="F153" s="64">
        <v>88</v>
      </c>
      <c r="G153" s="64">
        <v>9530</v>
      </c>
    </row>
    <row r="154" spans="1:13" s="2" customFormat="1" ht="12.75">
      <c r="A154" s="63" t="s">
        <v>170</v>
      </c>
      <c r="B154" s="63" t="s">
        <v>1259</v>
      </c>
      <c r="C154" s="67">
        <v>2330</v>
      </c>
      <c r="D154" s="67">
        <v>1160</v>
      </c>
      <c r="E154" s="67">
        <v>2290</v>
      </c>
      <c r="F154" s="67">
        <v>2110</v>
      </c>
      <c r="G154" s="67">
        <v>891</v>
      </c>
      <c r="I154"/>
      <c r="J154"/>
      <c r="K154"/>
      <c r="L154"/>
      <c r="M154"/>
    </row>
    <row r="155" spans="1:7" ht="12.75">
      <c r="A155" s="63" t="s">
        <v>603</v>
      </c>
      <c r="B155" s="63" t="s">
        <v>848</v>
      </c>
      <c r="C155" s="67"/>
      <c r="D155" s="67"/>
      <c r="E155" s="67"/>
      <c r="F155" s="67"/>
      <c r="G155" s="67"/>
    </row>
    <row r="156" spans="1:7" ht="12.75">
      <c r="A156" s="63" t="s">
        <v>138</v>
      </c>
      <c r="B156" s="63" t="s">
        <v>849</v>
      </c>
      <c r="C156" s="64">
        <v>9709</v>
      </c>
      <c r="D156" s="64">
        <v>1192</v>
      </c>
      <c r="E156" s="64">
        <v>567</v>
      </c>
      <c r="F156" s="64">
        <v>1156</v>
      </c>
      <c r="G156" s="64">
        <v>368</v>
      </c>
    </row>
    <row r="157" spans="1:7" ht="12.75">
      <c r="A157" s="63" t="s">
        <v>138</v>
      </c>
      <c r="B157" s="63" t="s">
        <v>850</v>
      </c>
      <c r="C157" s="64">
        <v>15124</v>
      </c>
      <c r="D157" s="64">
        <v>22414</v>
      </c>
      <c r="E157" s="64">
        <v>2597</v>
      </c>
      <c r="F157" s="64">
        <v>2846</v>
      </c>
      <c r="G157" s="64">
        <v>2352</v>
      </c>
    </row>
    <row r="158" spans="1:7" ht="12.75">
      <c r="A158" s="63" t="s">
        <v>138</v>
      </c>
      <c r="B158" s="63" t="s">
        <v>611</v>
      </c>
      <c r="C158" s="64">
        <v>14921</v>
      </c>
      <c r="D158" s="64">
        <v>12417</v>
      </c>
      <c r="E158" s="64">
        <v>17141</v>
      </c>
      <c r="F158" s="64">
        <v>14478</v>
      </c>
      <c r="G158" s="64">
        <v>10603</v>
      </c>
    </row>
    <row r="159" spans="1:7" ht="12.75">
      <c r="A159" s="63" t="s">
        <v>138</v>
      </c>
      <c r="B159" s="63" t="s">
        <v>612</v>
      </c>
      <c r="C159" s="64">
        <v>3512</v>
      </c>
      <c r="D159" s="64">
        <v>1061</v>
      </c>
      <c r="E159" s="64">
        <v>379</v>
      </c>
      <c r="F159" s="64">
        <v>255</v>
      </c>
      <c r="G159" s="64">
        <v>257</v>
      </c>
    </row>
    <row r="160" spans="1:7" ht="12.75">
      <c r="A160" s="63" t="s">
        <v>138</v>
      </c>
      <c r="B160" s="63" t="s">
        <v>613</v>
      </c>
      <c r="C160" s="64">
        <v>11</v>
      </c>
      <c r="D160" s="64">
        <v>867</v>
      </c>
      <c r="E160" s="64">
        <v>15408</v>
      </c>
      <c r="F160" s="64">
        <v>169</v>
      </c>
      <c r="G160" s="64">
        <v>1438</v>
      </c>
    </row>
    <row r="161" spans="1:7" ht="12.75">
      <c r="A161" s="63" t="s">
        <v>116</v>
      </c>
      <c r="B161" s="63" t="s">
        <v>851</v>
      </c>
      <c r="C161" s="64">
        <f>196+245+371</f>
        <v>812</v>
      </c>
      <c r="D161" s="64">
        <f>437+271+3510</f>
        <v>4218</v>
      </c>
      <c r="E161" s="67">
        <f>94.5+354+163</f>
        <v>611.5</v>
      </c>
      <c r="F161" s="67">
        <f>139+67.6+1100</f>
        <v>1306.6</v>
      </c>
      <c r="G161" s="67">
        <f>12300+64.6+156</f>
        <v>12520.6</v>
      </c>
    </row>
    <row r="162" spans="1:7" ht="12.75">
      <c r="A162" s="63" t="s">
        <v>142</v>
      </c>
      <c r="B162" s="63" t="s">
        <v>852</v>
      </c>
      <c r="C162" s="67">
        <v>2700</v>
      </c>
      <c r="D162" s="67">
        <v>4800</v>
      </c>
      <c r="E162" s="67">
        <v>8000</v>
      </c>
      <c r="F162" s="67">
        <v>4200</v>
      </c>
      <c r="G162" s="67">
        <v>3600</v>
      </c>
    </row>
    <row r="163" spans="1:7" ht="12.75">
      <c r="A163" s="63" t="s">
        <v>142</v>
      </c>
      <c r="B163" s="63" t="s">
        <v>630</v>
      </c>
      <c r="C163" s="67">
        <v>10000</v>
      </c>
      <c r="D163" s="67">
        <v>5300</v>
      </c>
      <c r="E163" s="67">
        <v>4600</v>
      </c>
      <c r="F163" s="67">
        <v>4700</v>
      </c>
      <c r="G163" s="67">
        <v>5400</v>
      </c>
    </row>
    <row r="164" spans="1:7" ht="12.75">
      <c r="A164" s="63" t="s">
        <v>645</v>
      </c>
      <c r="B164" s="63" t="s">
        <v>662</v>
      </c>
      <c r="C164" s="64">
        <v>15700</v>
      </c>
      <c r="D164" s="64">
        <v>7290</v>
      </c>
      <c r="E164" s="64">
        <v>12500</v>
      </c>
      <c r="F164" s="64">
        <v>4930</v>
      </c>
      <c r="G164" s="64">
        <v>5140</v>
      </c>
    </row>
    <row r="165" spans="1:7" ht="12.75">
      <c r="A165" s="63" t="s">
        <v>663</v>
      </c>
      <c r="B165" s="63" t="s">
        <v>853</v>
      </c>
      <c r="C165" s="67"/>
      <c r="D165" s="64">
        <v>6547</v>
      </c>
      <c r="E165" s="64">
        <v>6307</v>
      </c>
      <c r="F165" s="64">
        <v>0</v>
      </c>
      <c r="G165" s="64">
        <v>691</v>
      </c>
    </row>
    <row r="166" spans="1:7" ht="12.75">
      <c r="A166" s="63" t="s">
        <v>663</v>
      </c>
      <c r="B166" s="63" t="s">
        <v>854</v>
      </c>
      <c r="C166" s="67"/>
      <c r="D166" s="64">
        <v>2442</v>
      </c>
      <c r="E166" s="64">
        <v>4440</v>
      </c>
      <c r="F166" s="64">
        <v>198</v>
      </c>
      <c r="G166" s="64">
        <v>947</v>
      </c>
    </row>
    <row r="167" spans="1:7" ht="12.75">
      <c r="A167" s="63" t="s">
        <v>663</v>
      </c>
      <c r="B167" s="63" t="s">
        <v>855</v>
      </c>
      <c r="C167" s="67"/>
      <c r="D167" s="64">
        <v>99</v>
      </c>
      <c r="E167" s="64">
        <v>37</v>
      </c>
      <c r="F167" s="64">
        <v>27</v>
      </c>
      <c r="G167" s="64">
        <v>42</v>
      </c>
    </row>
    <row r="168" spans="1:7" ht="12.75">
      <c r="A168" s="63" t="s">
        <v>663</v>
      </c>
      <c r="B168" s="63" t="s">
        <v>856</v>
      </c>
      <c r="C168" s="67"/>
      <c r="D168" s="64">
        <v>39</v>
      </c>
      <c r="E168" s="64">
        <v>87</v>
      </c>
      <c r="F168" s="64">
        <v>65</v>
      </c>
      <c r="G168" s="64">
        <v>83</v>
      </c>
    </row>
    <row r="169" spans="1:7" ht="12.75">
      <c r="A169" s="63" t="s">
        <v>663</v>
      </c>
      <c r="B169" s="63" t="s">
        <v>707</v>
      </c>
      <c r="C169" s="67"/>
      <c r="D169" s="64">
        <v>1558</v>
      </c>
      <c r="E169" s="64">
        <v>5010</v>
      </c>
      <c r="F169" s="64">
        <v>7939</v>
      </c>
      <c r="G169" s="64">
        <v>214</v>
      </c>
    </row>
    <row r="170" spans="1:7" ht="12.75">
      <c r="A170" s="63" t="s">
        <v>663</v>
      </c>
      <c r="B170" s="63" t="s">
        <v>857</v>
      </c>
      <c r="C170" s="67"/>
      <c r="D170" s="64">
        <v>5879</v>
      </c>
      <c r="E170" s="64">
        <v>3967</v>
      </c>
      <c r="F170" s="64">
        <v>2686</v>
      </c>
      <c r="G170" s="64">
        <v>3582</v>
      </c>
    </row>
    <row r="171" spans="1:7" ht="12.75">
      <c r="A171" s="63" t="s">
        <v>663</v>
      </c>
      <c r="B171" s="63" t="s">
        <v>858</v>
      </c>
      <c r="C171" s="67"/>
      <c r="D171" s="64">
        <v>2498</v>
      </c>
      <c r="E171" s="64">
        <v>2231</v>
      </c>
      <c r="F171" s="64">
        <v>38</v>
      </c>
      <c r="G171" s="64">
        <v>110</v>
      </c>
    </row>
    <row r="172" spans="1:7" ht="12.75">
      <c r="A172" s="63" t="s">
        <v>663</v>
      </c>
      <c r="B172" s="63" t="s">
        <v>859</v>
      </c>
      <c r="C172" s="67"/>
      <c r="D172" s="64">
        <v>59</v>
      </c>
      <c r="E172" s="64">
        <v>39</v>
      </c>
      <c r="F172" s="64">
        <v>49</v>
      </c>
      <c r="G172" s="64">
        <v>8456</v>
      </c>
    </row>
    <row r="173" spans="1:7" ht="12.75">
      <c r="A173" s="63" t="s">
        <v>663</v>
      </c>
      <c r="B173" s="63" t="s">
        <v>714</v>
      </c>
      <c r="C173" s="67"/>
      <c r="D173" s="64">
        <v>2533</v>
      </c>
      <c r="E173" s="64">
        <v>1530</v>
      </c>
      <c r="F173" s="64">
        <v>15541</v>
      </c>
      <c r="G173" s="64">
        <v>436</v>
      </c>
    </row>
    <row r="174" spans="1:7" ht="12.75">
      <c r="A174" s="63" t="s">
        <v>663</v>
      </c>
      <c r="B174" s="63" t="s">
        <v>715</v>
      </c>
      <c r="C174" s="67"/>
      <c r="D174" s="64">
        <v>5255</v>
      </c>
      <c r="E174" s="64">
        <v>2363</v>
      </c>
      <c r="F174" s="64">
        <v>559</v>
      </c>
      <c r="G174" s="64">
        <v>6440</v>
      </c>
    </row>
    <row r="175" spans="1:7" ht="12.75">
      <c r="A175" s="63" t="s">
        <v>663</v>
      </c>
      <c r="B175" s="63" t="s">
        <v>860</v>
      </c>
      <c r="C175" s="67"/>
      <c r="D175" s="64">
        <v>1795</v>
      </c>
      <c r="E175" s="64">
        <v>266</v>
      </c>
      <c r="F175" s="64">
        <v>1458</v>
      </c>
      <c r="G175" s="64">
        <v>622</v>
      </c>
    </row>
    <row r="176" spans="1:7" ht="12.75">
      <c r="A176" s="63" t="s">
        <v>663</v>
      </c>
      <c r="B176" s="63" t="s">
        <v>861</v>
      </c>
      <c r="C176" s="67"/>
      <c r="D176" s="64">
        <v>1</v>
      </c>
      <c r="E176" s="64">
        <v>82</v>
      </c>
      <c r="F176" s="64">
        <v>741</v>
      </c>
      <c r="G176" s="64">
        <v>3593</v>
      </c>
    </row>
    <row r="177" spans="1:7" ht="12.75">
      <c r="A177" s="63" t="s">
        <v>663</v>
      </c>
      <c r="B177" s="63" t="s">
        <v>862</v>
      </c>
      <c r="C177" s="67"/>
      <c r="D177" s="64">
        <v>11596</v>
      </c>
      <c r="E177" s="64">
        <v>4747</v>
      </c>
      <c r="F177" s="64">
        <v>5216</v>
      </c>
      <c r="G177" s="64">
        <v>4714</v>
      </c>
    </row>
    <row r="178" spans="1:7" ht="12.75">
      <c r="A178" s="63" t="s">
        <v>663</v>
      </c>
      <c r="B178" s="63" t="s">
        <v>722</v>
      </c>
      <c r="C178" s="67"/>
      <c r="D178" s="64">
        <v>14541</v>
      </c>
      <c r="E178" s="64">
        <v>126211</v>
      </c>
      <c r="F178" s="64">
        <v>83613</v>
      </c>
      <c r="G178" s="64">
        <v>83613</v>
      </c>
    </row>
    <row r="179" spans="1:7" ht="12.75">
      <c r="A179" s="63" t="s">
        <v>663</v>
      </c>
      <c r="B179" s="63" t="s">
        <v>723</v>
      </c>
      <c r="C179" s="67"/>
      <c r="D179" s="64">
        <v>15</v>
      </c>
      <c r="E179" s="64">
        <v>4</v>
      </c>
      <c r="F179" s="64">
        <v>14</v>
      </c>
      <c r="G179" s="64">
        <v>34</v>
      </c>
    </row>
    <row r="180" spans="1:7" ht="12.75">
      <c r="A180" s="63" t="s">
        <v>663</v>
      </c>
      <c r="B180" s="63" t="s">
        <v>863</v>
      </c>
      <c r="C180" s="67"/>
      <c r="D180" s="64">
        <v>666</v>
      </c>
      <c r="E180" s="64">
        <v>7376</v>
      </c>
      <c r="F180" s="64">
        <v>13366</v>
      </c>
      <c r="G180" s="64">
        <v>64134</v>
      </c>
    </row>
    <row r="181" spans="1:7" ht="12.75">
      <c r="A181" s="63" t="s">
        <v>663</v>
      </c>
      <c r="B181" s="63" t="s">
        <v>726</v>
      </c>
      <c r="C181" s="67"/>
      <c r="D181" s="64">
        <v>0</v>
      </c>
      <c r="E181" s="64">
        <v>0</v>
      </c>
      <c r="F181" s="64">
        <v>5</v>
      </c>
      <c r="G181" s="64">
        <v>1</v>
      </c>
    </row>
    <row r="182" spans="1:7" ht="12.75">
      <c r="A182" s="63" t="s">
        <v>663</v>
      </c>
      <c r="B182" s="63" t="s">
        <v>864</v>
      </c>
      <c r="C182" s="67"/>
      <c r="D182" s="64">
        <v>161</v>
      </c>
      <c r="E182" s="64">
        <v>152</v>
      </c>
      <c r="F182" s="64">
        <v>178</v>
      </c>
      <c r="G182" s="64">
        <v>131</v>
      </c>
    </row>
    <row r="183" spans="1:7" ht="12.75">
      <c r="A183" s="63" t="s">
        <v>663</v>
      </c>
      <c r="B183" s="63" t="s">
        <v>865</v>
      </c>
      <c r="C183" s="67"/>
      <c r="D183" s="64">
        <v>605</v>
      </c>
      <c r="E183" s="64">
        <v>453</v>
      </c>
      <c r="F183" s="64">
        <v>1444</v>
      </c>
      <c r="G183" s="64">
        <v>4827</v>
      </c>
    </row>
    <row r="184" spans="1:7" ht="12.75">
      <c r="A184" s="63" t="s">
        <v>663</v>
      </c>
      <c r="B184" s="63" t="s">
        <v>866</v>
      </c>
      <c r="C184" s="67"/>
      <c r="D184" s="64">
        <v>5758</v>
      </c>
      <c r="E184" s="64">
        <v>3877</v>
      </c>
      <c r="F184" s="64">
        <v>9818</v>
      </c>
      <c r="G184" s="64">
        <v>724</v>
      </c>
    </row>
    <row r="185" spans="1:7" ht="12.75">
      <c r="A185" s="63" t="s">
        <v>663</v>
      </c>
      <c r="B185" s="63" t="s">
        <v>867</v>
      </c>
      <c r="C185" s="67"/>
      <c r="D185" s="64">
        <v>451</v>
      </c>
      <c r="E185" s="64">
        <v>341</v>
      </c>
      <c r="F185" s="64">
        <v>448</v>
      </c>
      <c r="G185" s="64">
        <v>271</v>
      </c>
    </row>
    <row r="186" spans="1:7" ht="12.75">
      <c r="A186" s="63" t="s">
        <v>663</v>
      </c>
      <c r="B186" s="63" t="s">
        <v>736</v>
      </c>
      <c r="C186" s="67"/>
      <c r="D186" s="64">
        <v>2073</v>
      </c>
      <c r="E186" s="64">
        <v>251</v>
      </c>
      <c r="F186" s="64">
        <v>220</v>
      </c>
      <c r="G186" s="64">
        <v>1404</v>
      </c>
    </row>
    <row r="187" spans="1:7" ht="12.75">
      <c r="A187" s="63" t="s">
        <v>663</v>
      </c>
      <c r="B187" s="63" t="s">
        <v>868</v>
      </c>
      <c r="C187" s="67"/>
      <c r="D187" s="64">
        <v>5760</v>
      </c>
      <c r="E187" s="64">
        <v>35215</v>
      </c>
      <c r="F187" s="64">
        <v>21164</v>
      </c>
      <c r="G187" s="64">
        <v>7642</v>
      </c>
    </row>
    <row r="188" spans="1:7" ht="12.75">
      <c r="A188" s="63" t="s">
        <v>663</v>
      </c>
      <c r="B188" s="63" t="s">
        <v>869</v>
      </c>
      <c r="C188" s="67"/>
      <c r="D188" s="64">
        <v>125</v>
      </c>
      <c r="E188" s="64">
        <v>104</v>
      </c>
      <c r="F188" s="64">
        <v>54</v>
      </c>
      <c r="G188" s="64">
        <v>143</v>
      </c>
    </row>
    <row r="189" spans="1:7" ht="12.75">
      <c r="A189" s="63" t="s">
        <v>663</v>
      </c>
      <c r="B189" s="63" t="s">
        <v>870</v>
      </c>
      <c r="C189" s="67"/>
      <c r="D189" s="64">
        <v>858</v>
      </c>
      <c r="E189" s="64">
        <v>3847</v>
      </c>
      <c r="F189" s="64">
        <v>1560</v>
      </c>
      <c r="G189" s="64">
        <v>67</v>
      </c>
    </row>
    <row r="190" spans="1:7" ht="12.75">
      <c r="A190" s="63" t="s">
        <v>663</v>
      </c>
      <c r="B190" s="63" t="s">
        <v>744</v>
      </c>
      <c r="C190" s="67"/>
      <c r="D190" s="64">
        <v>4476</v>
      </c>
      <c r="E190" s="64">
        <v>19666</v>
      </c>
      <c r="F190" s="64">
        <v>1294</v>
      </c>
      <c r="G190" s="64">
        <v>1180</v>
      </c>
    </row>
    <row r="191" spans="1:7" ht="12.75">
      <c r="A191" s="63" t="s">
        <v>663</v>
      </c>
      <c r="B191" s="63" t="s">
        <v>871</v>
      </c>
      <c r="C191" s="67"/>
      <c r="D191" s="64">
        <v>165586</v>
      </c>
      <c r="E191" s="64">
        <v>107877</v>
      </c>
      <c r="F191" s="64">
        <v>51416</v>
      </c>
      <c r="G191" s="64">
        <v>39024</v>
      </c>
    </row>
    <row r="192" spans="1:7" ht="12.75">
      <c r="A192" s="63" t="s">
        <v>663</v>
      </c>
      <c r="B192" s="63" t="s">
        <v>872</v>
      </c>
      <c r="C192" s="67"/>
      <c r="D192" s="64">
        <v>7311</v>
      </c>
      <c r="E192" s="64">
        <v>3830</v>
      </c>
      <c r="F192" s="64">
        <v>3215</v>
      </c>
      <c r="G192" s="64">
        <v>2351</v>
      </c>
    </row>
    <row r="193" spans="1:7" ht="12.75">
      <c r="A193" s="63" t="s">
        <v>663</v>
      </c>
      <c r="B193" s="63" t="s">
        <v>749</v>
      </c>
      <c r="C193" s="67"/>
      <c r="D193" s="64">
        <v>28</v>
      </c>
      <c r="E193" s="64">
        <v>28</v>
      </c>
      <c r="F193" s="64">
        <v>28</v>
      </c>
      <c r="G193" s="64">
        <v>1358</v>
      </c>
    </row>
    <row r="194" spans="1:7" ht="12.75">
      <c r="A194" s="63" t="s">
        <v>663</v>
      </c>
      <c r="B194" s="63" t="s">
        <v>873</v>
      </c>
      <c r="C194" s="67"/>
      <c r="D194" s="64">
        <v>10127</v>
      </c>
      <c r="E194" s="64">
        <v>8973</v>
      </c>
      <c r="F194" s="64">
        <v>8973</v>
      </c>
      <c r="G194" s="64">
        <v>39051</v>
      </c>
    </row>
    <row r="195" spans="1:7" ht="12.75">
      <c r="A195" s="63" t="s">
        <v>663</v>
      </c>
      <c r="B195" s="63" t="s">
        <v>752</v>
      </c>
      <c r="C195" s="67"/>
      <c r="D195" s="64">
        <v>733</v>
      </c>
      <c r="E195" s="64">
        <v>658</v>
      </c>
      <c r="F195" s="64">
        <v>390</v>
      </c>
      <c r="G195" s="64">
        <v>58</v>
      </c>
    </row>
    <row r="196" spans="1:7" ht="12.75">
      <c r="A196" s="63" t="s">
        <v>663</v>
      </c>
      <c r="B196" s="63" t="s">
        <v>874</v>
      </c>
      <c r="C196" s="67"/>
      <c r="D196" s="64">
        <v>8602</v>
      </c>
      <c r="E196" s="64">
        <v>17247</v>
      </c>
      <c r="F196" s="64">
        <v>23689</v>
      </c>
      <c r="G196" s="64">
        <v>14884</v>
      </c>
    </row>
    <row r="197" spans="1:7" ht="12.75">
      <c r="A197" s="63" t="s">
        <v>663</v>
      </c>
      <c r="B197" s="63" t="s">
        <v>875</v>
      </c>
      <c r="C197" s="67"/>
      <c r="D197" s="64">
        <v>3166</v>
      </c>
      <c r="E197" s="64">
        <v>529</v>
      </c>
      <c r="F197" s="64">
        <v>6723</v>
      </c>
      <c r="G197" s="64">
        <v>2752</v>
      </c>
    </row>
    <row r="198" spans="1:7" ht="12.75">
      <c r="A198" s="63" t="s">
        <v>663</v>
      </c>
      <c r="B198" s="63" t="s">
        <v>876</v>
      </c>
      <c r="C198" s="67"/>
      <c r="D198" s="64">
        <v>45</v>
      </c>
      <c r="E198" s="64">
        <v>132</v>
      </c>
      <c r="F198" s="64">
        <v>183</v>
      </c>
      <c r="G198" s="64">
        <v>51</v>
      </c>
    </row>
    <row r="199" spans="1:7" ht="12.75">
      <c r="A199" s="63" t="s">
        <v>663</v>
      </c>
      <c r="B199" s="63" t="s">
        <v>759</v>
      </c>
      <c r="C199" s="67"/>
      <c r="D199" s="64">
        <v>7041</v>
      </c>
      <c r="E199" s="64">
        <v>41</v>
      </c>
      <c r="F199" s="64">
        <v>135</v>
      </c>
      <c r="G199" s="64">
        <v>1</v>
      </c>
    </row>
    <row r="200" spans="1:7" ht="12.75">
      <c r="A200" s="63" t="s">
        <v>663</v>
      </c>
      <c r="B200" s="63" t="s">
        <v>877</v>
      </c>
      <c r="C200" s="67"/>
      <c r="D200" s="64">
        <v>112</v>
      </c>
      <c r="E200" s="64">
        <v>1176</v>
      </c>
      <c r="F200" s="64">
        <v>37</v>
      </c>
      <c r="G200" s="64">
        <v>1866</v>
      </c>
    </row>
    <row r="201" spans="1:7" ht="12.75">
      <c r="A201" s="63" t="s">
        <v>663</v>
      </c>
      <c r="B201" s="63" t="s">
        <v>762</v>
      </c>
      <c r="C201" s="67"/>
      <c r="D201" s="64">
        <v>9</v>
      </c>
      <c r="E201" s="64">
        <v>3</v>
      </c>
      <c r="F201" s="64">
        <v>2</v>
      </c>
      <c r="G201" s="64">
        <v>2</v>
      </c>
    </row>
    <row r="202" spans="1:7" ht="12.75">
      <c r="A202" s="63" t="s">
        <v>663</v>
      </c>
      <c r="B202" s="63" t="s">
        <v>878</v>
      </c>
      <c r="C202" s="67"/>
      <c r="D202" s="64">
        <v>5092</v>
      </c>
      <c r="E202" s="64">
        <v>261</v>
      </c>
      <c r="F202" s="64">
        <v>465</v>
      </c>
      <c r="G202" s="64">
        <v>3254</v>
      </c>
    </row>
    <row r="203" spans="1:7" ht="12.75">
      <c r="A203" s="63" t="s">
        <v>663</v>
      </c>
      <c r="B203" s="63" t="s">
        <v>765</v>
      </c>
      <c r="C203" s="67"/>
      <c r="D203" s="64">
        <v>14466</v>
      </c>
      <c r="E203" s="64">
        <v>6980</v>
      </c>
      <c r="F203" s="64">
        <v>1524</v>
      </c>
      <c r="G203" s="64">
        <v>13949</v>
      </c>
    </row>
    <row r="204" spans="1:7" ht="12.75">
      <c r="A204" s="63" t="s">
        <v>663</v>
      </c>
      <c r="B204" s="63" t="s">
        <v>766</v>
      </c>
      <c r="C204" s="67"/>
      <c r="D204" s="64">
        <v>470</v>
      </c>
      <c r="E204" s="64">
        <v>1630</v>
      </c>
      <c r="F204" s="64">
        <v>2615</v>
      </c>
      <c r="G204" s="64">
        <v>1229</v>
      </c>
    </row>
    <row r="205" spans="1:7" ht="12.75">
      <c r="A205" s="65" t="s">
        <v>663</v>
      </c>
      <c r="B205" s="65" t="s">
        <v>767</v>
      </c>
      <c r="C205" s="68"/>
      <c r="D205" s="66">
        <v>1642</v>
      </c>
      <c r="E205" s="66">
        <v>837</v>
      </c>
      <c r="F205" s="66">
        <v>172</v>
      </c>
      <c r="G205" s="66">
        <v>169</v>
      </c>
    </row>
    <row r="206" spans="1:7" ht="12.75">
      <c r="A206" s="166" t="s">
        <v>352</v>
      </c>
      <c r="B206" s="167"/>
      <c r="C206" s="167"/>
      <c r="D206" s="167"/>
      <c r="E206" s="167"/>
      <c r="F206" s="167"/>
      <c r="G206" s="167"/>
    </row>
    <row r="207" spans="1:7" ht="12.75">
      <c r="A207" s="61" t="s">
        <v>79</v>
      </c>
      <c r="B207" s="61" t="s">
        <v>351</v>
      </c>
      <c r="C207" s="69"/>
      <c r="D207" s="69"/>
      <c r="E207" s="69"/>
      <c r="F207" s="69"/>
      <c r="G207" s="69"/>
    </row>
    <row r="208" spans="1:7" ht="12.75">
      <c r="A208" s="63" t="s">
        <v>364</v>
      </c>
      <c r="B208" s="63" t="s">
        <v>879</v>
      </c>
      <c r="C208" s="67">
        <v>233500</v>
      </c>
      <c r="D208" s="67">
        <v>259600</v>
      </c>
      <c r="E208" s="67">
        <v>251770</v>
      </c>
      <c r="F208" s="67">
        <v>293821</v>
      </c>
      <c r="G208" s="67">
        <v>267158</v>
      </c>
    </row>
    <row r="209" spans="1:7" ht="12.75">
      <c r="A209" s="63" t="s">
        <v>880</v>
      </c>
      <c r="B209" s="63" t="s">
        <v>881</v>
      </c>
      <c r="C209" s="64">
        <v>7400</v>
      </c>
      <c r="D209" s="64">
        <v>7139</v>
      </c>
      <c r="E209" s="64">
        <v>9859</v>
      </c>
      <c r="F209" s="64">
        <v>3667</v>
      </c>
      <c r="G209" s="64">
        <v>3608</v>
      </c>
    </row>
    <row r="210" spans="1:7" ht="12.75">
      <c r="A210" s="63" t="s">
        <v>880</v>
      </c>
      <c r="B210" s="63" t="s">
        <v>882</v>
      </c>
      <c r="C210" s="67"/>
      <c r="D210" s="67"/>
      <c r="E210" s="67"/>
      <c r="F210" s="67"/>
      <c r="G210" s="64">
        <v>18891</v>
      </c>
    </row>
    <row r="211" spans="1:7" ht="12.75">
      <c r="A211" s="63" t="s">
        <v>109</v>
      </c>
      <c r="B211" s="63" t="s">
        <v>883</v>
      </c>
      <c r="C211" s="64">
        <f>2800+2300</f>
        <v>5100</v>
      </c>
      <c r="D211" s="64">
        <f>2700+3200</f>
        <v>5900</v>
      </c>
      <c r="E211" s="64">
        <f>2600+2900</f>
        <v>5500</v>
      </c>
      <c r="F211" s="64">
        <f>2900+2000</f>
        <v>4900</v>
      </c>
      <c r="G211" s="64">
        <f>3400+1500</f>
        <v>4900</v>
      </c>
    </row>
    <row r="212" spans="1:7" ht="12.75">
      <c r="A212" s="63" t="s">
        <v>463</v>
      </c>
      <c r="B212" s="63" t="s">
        <v>884</v>
      </c>
      <c r="C212" s="64">
        <v>60000</v>
      </c>
      <c r="D212" s="64">
        <v>53000</v>
      </c>
      <c r="E212" s="64">
        <v>77000</v>
      </c>
      <c r="F212" s="64">
        <v>90000</v>
      </c>
      <c r="G212" s="64">
        <v>56000</v>
      </c>
    </row>
    <row r="213" spans="1:7" ht="12.75">
      <c r="A213" s="63" t="s">
        <v>798</v>
      </c>
      <c r="B213" s="63" t="s">
        <v>885</v>
      </c>
      <c r="C213" s="64">
        <v>6260</v>
      </c>
      <c r="D213" s="64">
        <v>10300</v>
      </c>
      <c r="E213" s="64">
        <v>3820</v>
      </c>
      <c r="F213" s="64">
        <v>3150</v>
      </c>
      <c r="G213" s="67"/>
    </row>
    <row r="214" spans="1:7" ht="12.75">
      <c r="A214" s="63" t="s">
        <v>798</v>
      </c>
      <c r="B214" s="63" t="s">
        <v>886</v>
      </c>
      <c r="C214" s="64">
        <v>34200</v>
      </c>
      <c r="D214" s="64">
        <v>18900</v>
      </c>
      <c r="E214" s="64">
        <v>16400</v>
      </c>
      <c r="F214" s="64">
        <v>16200</v>
      </c>
      <c r="G214" s="67"/>
    </row>
    <row r="215" spans="1:7" ht="12.75">
      <c r="A215" s="63" t="s">
        <v>798</v>
      </c>
      <c r="B215" s="63" t="s">
        <v>887</v>
      </c>
      <c r="C215" s="64">
        <v>60100</v>
      </c>
      <c r="D215" s="64">
        <v>26400</v>
      </c>
      <c r="E215" s="64">
        <v>79700</v>
      </c>
      <c r="F215" s="64">
        <v>49300</v>
      </c>
      <c r="G215" s="67"/>
    </row>
    <row r="216" spans="1:7" ht="12.75">
      <c r="A216" s="63" t="s">
        <v>798</v>
      </c>
      <c r="B216" s="63" t="s">
        <v>888</v>
      </c>
      <c r="C216" s="64">
        <v>50600</v>
      </c>
      <c r="D216" s="64">
        <v>39000</v>
      </c>
      <c r="E216" s="64">
        <v>23200</v>
      </c>
      <c r="F216" s="64">
        <v>27000</v>
      </c>
      <c r="G216" s="67"/>
    </row>
    <row r="217" spans="1:7" ht="12.75">
      <c r="A217" s="63" t="s">
        <v>798</v>
      </c>
      <c r="B217" s="63" t="s">
        <v>594</v>
      </c>
      <c r="C217" s="67"/>
      <c r="D217" s="67"/>
      <c r="E217" s="67"/>
      <c r="F217" s="67"/>
      <c r="G217" s="67"/>
    </row>
    <row r="218" spans="1:7" ht="12.75">
      <c r="A218" s="63" t="s">
        <v>595</v>
      </c>
      <c r="B218" s="63" t="s">
        <v>889</v>
      </c>
      <c r="C218" s="67"/>
      <c r="D218" s="67"/>
      <c r="E218" s="67"/>
      <c r="F218" s="67"/>
      <c r="G218" s="67">
        <v>32696</v>
      </c>
    </row>
    <row r="219" spans="1:7" ht="12.75">
      <c r="A219" s="63" t="s">
        <v>595</v>
      </c>
      <c r="B219" s="63" t="s">
        <v>890</v>
      </c>
      <c r="C219" s="67"/>
      <c r="D219" s="67"/>
      <c r="E219" s="67"/>
      <c r="F219" s="67"/>
      <c r="G219" s="67"/>
    </row>
    <row r="220" spans="1:7" ht="12.75">
      <c r="A220" s="63" t="s">
        <v>631</v>
      </c>
      <c r="B220" s="63" t="s">
        <v>632</v>
      </c>
      <c r="C220" s="67">
        <v>21800</v>
      </c>
      <c r="D220" s="67">
        <v>31200</v>
      </c>
      <c r="E220" s="67">
        <v>12400</v>
      </c>
      <c r="F220" s="67">
        <v>66800</v>
      </c>
      <c r="G220" s="67">
        <v>13500</v>
      </c>
    </row>
    <row r="221" spans="1:7" ht="12.75">
      <c r="A221" s="63" t="s">
        <v>631</v>
      </c>
      <c r="B221" s="63" t="s">
        <v>891</v>
      </c>
      <c r="C221" s="67">
        <f>49000+34200</f>
        <v>83200</v>
      </c>
      <c r="D221" s="67">
        <f>98800+24600</f>
        <v>123400</v>
      </c>
      <c r="E221" s="67">
        <f>116000+56100</f>
        <v>172100</v>
      </c>
      <c r="F221" s="67">
        <f>91200+34800</f>
        <v>126000</v>
      </c>
      <c r="G221" s="67">
        <f>62200+38200</f>
        <v>100400</v>
      </c>
    </row>
    <row r="222" spans="1:7" ht="12.75">
      <c r="A222" s="63" t="s">
        <v>631</v>
      </c>
      <c r="B222" s="63" t="s">
        <v>892</v>
      </c>
      <c r="C222" s="67">
        <v>67800</v>
      </c>
      <c r="D222" s="67">
        <v>84000</v>
      </c>
      <c r="E222" s="67">
        <v>103000</v>
      </c>
      <c r="F222" s="67">
        <v>172000</v>
      </c>
      <c r="G222" s="67">
        <v>18900</v>
      </c>
    </row>
    <row r="223" spans="1:7" ht="12.75">
      <c r="A223" s="65" t="s">
        <v>631</v>
      </c>
      <c r="B223" s="65" t="s">
        <v>893</v>
      </c>
      <c r="C223" s="68">
        <v>76600</v>
      </c>
      <c r="D223" s="68">
        <v>67500</v>
      </c>
      <c r="E223" s="68">
        <v>63000</v>
      </c>
      <c r="F223" s="68">
        <v>68300</v>
      </c>
      <c r="G223" s="68">
        <v>69400</v>
      </c>
    </row>
    <row r="224" spans="1:7" ht="12.75">
      <c r="A224" s="72" t="s">
        <v>1107</v>
      </c>
      <c r="B224" s="72"/>
      <c r="C224" s="73"/>
      <c r="D224" s="73"/>
      <c r="E224" s="73"/>
      <c r="F224" s="73"/>
      <c r="G224" s="73"/>
    </row>
    <row r="225" spans="1:7" ht="12.75">
      <c r="A225" s="77" t="s">
        <v>1162</v>
      </c>
      <c r="B225" s="74"/>
      <c r="C225" s="74"/>
      <c r="D225" s="74"/>
      <c r="E225" s="74"/>
      <c r="F225" s="74"/>
      <c r="G225" s="74"/>
    </row>
    <row r="226" spans="1:7" ht="12.75">
      <c r="A226" s="77" t="s">
        <v>1163</v>
      </c>
      <c r="B226" s="75"/>
      <c r="C226" s="75"/>
      <c r="D226" s="75"/>
      <c r="E226" s="75"/>
      <c r="F226" s="75"/>
      <c r="G226" s="75"/>
    </row>
    <row r="227" spans="1:7" ht="12.75">
      <c r="A227" s="77" t="s">
        <v>1161</v>
      </c>
      <c r="B227" s="75"/>
      <c r="C227" s="75"/>
      <c r="D227" s="75"/>
      <c r="E227" s="75"/>
      <c r="F227" s="75"/>
      <c r="G227" s="75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</sheetData>
  <mergeCells count="8">
    <mergeCell ref="A64:G64"/>
    <mergeCell ref="A67:G67"/>
    <mergeCell ref="A4:G4"/>
    <mergeCell ref="A12:G12"/>
    <mergeCell ref="A100:G100"/>
    <mergeCell ref="A206:G206"/>
    <mergeCell ref="A76:G76"/>
    <mergeCell ref="A83:G83"/>
  </mergeCells>
  <printOptions horizontalCentered="1"/>
  <pageMargins left="0.75" right="0.75" top="1" bottom="1" header="0.492125985" footer="0.492125985"/>
  <pageSetup horizontalDpi="300" verticalDpi="300" orientation="portrait" paperSize="9" r:id="rId1"/>
  <headerFooter alignWithMargins="0">
    <oddHeader>&amp;C&amp;8ANNEX B: EXPOSURES OF THE PUBLIC AND WORKERS FROM VARIOUS SOURCES OF RADIATION</oddHeader>
    <oddFooter>&amp;L&amp;8Table &amp;A&amp;C&amp;8Page &amp;P of &amp;N&amp;R&amp;8UNSCEAR 2008 Report</oddFooter>
  </headerFooter>
  <rowBreaks count="5" manualBreakCount="5">
    <brk id="56" max="6" man="1"/>
    <brk id="99" max="255" man="1"/>
    <brk id="153" max="255" man="1"/>
    <brk id="205" max="255" man="1"/>
    <brk id="2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23"/>
  <sheetViews>
    <sheetView showGridLines="0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00390625" style="2" customWidth="1"/>
    <col min="2" max="2" width="19.57421875" style="2" customWidth="1"/>
    <col min="3" max="8" width="9.140625" style="2" customWidth="1"/>
  </cols>
  <sheetData>
    <row r="1" spans="1:7" ht="12.75">
      <c r="A1" s="5" t="s">
        <v>1164</v>
      </c>
      <c r="B1" s="9"/>
      <c r="C1" s="9"/>
      <c r="D1" s="9"/>
      <c r="E1" s="9"/>
      <c r="F1" s="9"/>
      <c r="G1" s="9"/>
    </row>
    <row r="3" spans="1:7" ht="12.75">
      <c r="A3" s="76" t="s">
        <v>274</v>
      </c>
      <c r="B3" s="76" t="s">
        <v>346</v>
      </c>
      <c r="C3" s="16">
        <v>1998</v>
      </c>
      <c r="D3" s="16">
        <v>1999</v>
      </c>
      <c r="E3" s="16">
        <v>2000</v>
      </c>
      <c r="F3" s="16">
        <v>2001</v>
      </c>
      <c r="G3" s="16">
        <v>2002</v>
      </c>
    </row>
    <row r="4" spans="1:7" ht="12.75">
      <c r="A4" s="168" t="s">
        <v>647</v>
      </c>
      <c r="B4" s="168"/>
      <c r="C4" s="169"/>
      <c r="D4" s="169"/>
      <c r="E4" s="169"/>
      <c r="F4" s="169"/>
      <c r="G4" s="169"/>
    </row>
    <row r="5" spans="1:7" ht="12.75">
      <c r="A5" s="61" t="s">
        <v>645</v>
      </c>
      <c r="B5" s="61" t="s">
        <v>768</v>
      </c>
      <c r="C5" s="78">
        <v>3320</v>
      </c>
      <c r="D5" s="78">
        <v>1200</v>
      </c>
      <c r="E5" s="78">
        <v>2670</v>
      </c>
      <c r="F5" s="78">
        <v>809</v>
      </c>
      <c r="G5" s="78">
        <v>4900</v>
      </c>
    </row>
    <row r="6" spans="1:7" ht="12.75">
      <c r="A6" s="63" t="s">
        <v>645</v>
      </c>
      <c r="B6" s="63" t="s">
        <v>1097</v>
      </c>
      <c r="C6" s="27">
        <v>1500</v>
      </c>
      <c r="D6" s="27">
        <v>1410</v>
      </c>
      <c r="E6" s="27">
        <v>1860</v>
      </c>
      <c r="F6" s="27">
        <v>1820</v>
      </c>
      <c r="G6" s="27">
        <v>1560</v>
      </c>
    </row>
    <row r="7" spans="1:7" ht="12.75">
      <c r="A7" s="63" t="s">
        <v>645</v>
      </c>
      <c r="B7" s="63" t="s">
        <v>1095</v>
      </c>
      <c r="C7" s="27">
        <v>1420</v>
      </c>
      <c r="D7" s="27">
        <v>978</v>
      </c>
      <c r="E7" s="27">
        <v>952</v>
      </c>
      <c r="F7" s="27">
        <v>1390</v>
      </c>
      <c r="G7" s="27">
        <v>2150</v>
      </c>
    </row>
    <row r="8" spans="1:7" ht="12.75">
      <c r="A8" s="63" t="s">
        <v>645</v>
      </c>
      <c r="B8" s="63" t="s">
        <v>1096</v>
      </c>
      <c r="C8" s="27">
        <v>2180</v>
      </c>
      <c r="D8" s="27">
        <v>1210</v>
      </c>
      <c r="E8" s="27">
        <v>1060</v>
      </c>
      <c r="F8" s="27">
        <v>1700</v>
      </c>
      <c r="G8" s="27">
        <v>1300</v>
      </c>
    </row>
    <row r="9" spans="1:7" ht="12.75">
      <c r="A9" s="63" t="s">
        <v>645</v>
      </c>
      <c r="B9" s="63" t="s">
        <v>772</v>
      </c>
      <c r="C9" s="27">
        <v>1720</v>
      </c>
      <c r="D9" s="27">
        <v>2200</v>
      </c>
      <c r="E9" s="27">
        <v>3060</v>
      </c>
      <c r="F9" s="27">
        <v>5040</v>
      </c>
      <c r="G9" s="27">
        <v>5020</v>
      </c>
    </row>
    <row r="10" spans="1:7" ht="12.75">
      <c r="A10" s="63" t="s">
        <v>645</v>
      </c>
      <c r="B10" s="63" t="s">
        <v>773</v>
      </c>
      <c r="C10" s="27">
        <v>2150</v>
      </c>
      <c r="D10" s="27">
        <v>3520</v>
      </c>
      <c r="E10" s="27">
        <v>5280</v>
      </c>
      <c r="F10" s="27">
        <v>7340</v>
      </c>
      <c r="G10" s="27">
        <v>6800</v>
      </c>
    </row>
    <row r="11" spans="1:7" ht="12.75">
      <c r="A11" s="65" t="s">
        <v>645</v>
      </c>
      <c r="B11" s="65" t="s">
        <v>1092</v>
      </c>
      <c r="C11" s="79">
        <v>2080</v>
      </c>
      <c r="D11" s="79">
        <v>1310</v>
      </c>
      <c r="E11" s="79">
        <v>1690</v>
      </c>
      <c r="F11" s="79">
        <v>2400</v>
      </c>
      <c r="G11" s="79">
        <v>3250</v>
      </c>
    </row>
    <row r="12" spans="1:7" ht="12.75">
      <c r="A12" s="166" t="s">
        <v>381</v>
      </c>
      <c r="B12" s="166"/>
      <c r="C12" s="169"/>
      <c r="D12" s="169"/>
      <c r="E12" s="169"/>
      <c r="F12" s="169"/>
      <c r="G12" s="169"/>
    </row>
    <row r="13" spans="1:7" ht="12.75">
      <c r="A13" s="61" t="s">
        <v>1118</v>
      </c>
      <c r="B13" s="61" t="s">
        <v>380</v>
      </c>
      <c r="C13" s="78">
        <v>1560</v>
      </c>
      <c r="D13" s="78">
        <v>1080</v>
      </c>
      <c r="E13" s="78">
        <v>90</v>
      </c>
      <c r="F13" s="78">
        <v>998</v>
      </c>
      <c r="G13" s="78">
        <v>1230</v>
      </c>
    </row>
    <row r="14" spans="1:7" ht="12.75">
      <c r="A14" s="63" t="s">
        <v>1118</v>
      </c>
      <c r="B14" s="63" t="s">
        <v>382</v>
      </c>
      <c r="C14" s="27">
        <v>522</v>
      </c>
      <c r="D14" s="27">
        <v>457</v>
      </c>
      <c r="E14" s="27">
        <v>333</v>
      </c>
      <c r="F14" s="27">
        <v>347</v>
      </c>
      <c r="G14" s="27">
        <v>491</v>
      </c>
    </row>
    <row r="15" spans="1:7" ht="12.75">
      <c r="A15" s="63" t="s">
        <v>109</v>
      </c>
      <c r="B15" s="63" t="s">
        <v>774</v>
      </c>
      <c r="C15" s="27">
        <f>340+96</f>
        <v>436</v>
      </c>
      <c r="D15" s="27">
        <f>450+74</f>
        <v>524</v>
      </c>
      <c r="E15" s="27">
        <f>360+110</f>
        <v>470</v>
      </c>
      <c r="F15" s="27">
        <f>260+120</f>
        <v>380</v>
      </c>
      <c r="G15" s="27">
        <f>29+100</f>
        <v>129</v>
      </c>
    </row>
    <row r="16" spans="1:7" ht="12.75">
      <c r="A16" s="63" t="s">
        <v>199</v>
      </c>
      <c r="B16" s="63" t="s">
        <v>444</v>
      </c>
      <c r="C16" s="27">
        <v>46</v>
      </c>
      <c r="D16" s="27">
        <v>75</v>
      </c>
      <c r="E16" s="27">
        <v>81</v>
      </c>
      <c r="F16" s="27">
        <v>83</v>
      </c>
      <c r="G16" s="27">
        <v>44</v>
      </c>
    </row>
    <row r="17" spans="1:7" ht="12.75">
      <c r="A17" s="63" t="s">
        <v>199</v>
      </c>
      <c r="B17" s="63" t="s">
        <v>775</v>
      </c>
      <c r="C17" s="27">
        <v>1000</v>
      </c>
      <c r="D17" s="27">
        <v>960</v>
      </c>
      <c r="E17" s="27">
        <v>940</v>
      </c>
      <c r="F17" s="27">
        <v>990</v>
      </c>
      <c r="G17" s="27">
        <v>1200</v>
      </c>
    </row>
    <row r="18" spans="1:7" ht="12.75">
      <c r="A18" s="63" t="s">
        <v>199</v>
      </c>
      <c r="B18" s="63" t="s">
        <v>447</v>
      </c>
      <c r="C18" s="27">
        <v>170</v>
      </c>
      <c r="D18" s="27">
        <v>81</v>
      </c>
      <c r="E18" s="27">
        <v>93</v>
      </c>
      <c r="F18" s="27">
        <v>91</v>
      </c>
      <c r="G18" s="27">
        <v>67</v>
      </c>
    </row>
    <row r="19" spans="1:7" ht="12.75">
      <c r="A19" s="63" t="s">
        <v>199</v>
      </c>
      <c r="B19" s="63" t="s">
        <v>448</v>
      </c>
      <c r="C19" s="27">
        <v>32</v>
      </c>
      <c r="D19" s="27">
        <v>39</v>
      </c>
      <c r="E19" s="27">
        <v>35</v>
      </c>
      <c r="F19" s="27">
        <v>41</v>
      </c>
      <c r="G19" s="27">
        <v>38</v>
      </c>
    </row>
    <row r="20" spans="1:7" ht="12.75">
      <c r="A20" s="63" t="s">
        <v>199</v>
      </c>
      <c r="B20" s="63" t="s">
        <v>449</v>
      </c>
      <c r="C20" s="27">
        <v>64</v>
      </c>
      <c r="D20" s="27">
        <v>55</v>
      </c>
      <c r="E20" s="27">
        <v>52</v>
      </c>
      <c r="F20" s="27">
        <v>48</v>
      </c>
      <c r="G20" s="27">
        <v>35</v>
      </c>
    </row>
    <row r="21" spans="1:7" ht="12.75">
      <c r="A21" s="63" t="s">
        <v>468</v>
      </c>
      <c r="B21" s="63" t="s">
        <v>776</v>
      </c>
      <c r="C21" s="80"/>
      <c r="D21" s="80"/>
      <c r="E21" s="80"/>
      <c r="F21" s="80"/>
      <c r="G21" s="80"/>
    </row>
    <row r="22" spans="1:7" ht="12.75">
      <c r="A22" s="63" t="s">
        <v>483</v>
      </c>
      <c r="B22" s="63" t="s">
        <v>777</v>
      </c>
      <c r="C22" s="80"/>
      <c r="D22" s="80"/>
      <c r="E22" s="80"/>
      <c r="F22" s="80"/>
      <c r="G22" s="80"/>
    </row>
    <row r="23" spans="1:7" ht="12.75">
      <c r="A23" s="63" t="s">
        <v>483</v>
      </c>
      <c r="B23" s="63" t="s">
        <v>778</v>
      </c>
      <c r="C23" s="80"/>
      <c r="D23" s="80"/>
      <c r="E23" s="80"/>
      <c r="F23" s="80"/>
      <c r="G23" s="80"/>
    </row>
    <row r="24" spans="1:7" ht="12.75">
      <c r="A24" s="63" t="s">
        <v>483</v>
      </c>
      <c r="B24" s="63" t="s">
        <v>779</v>
      </c>
      <c r="C24" s="80"/>
      <c r="D24" s="80"/>
      <c r="E24" s="80"/>
      <c r="F24" s="80"/>
      <c r="G24" s="80"/>
    </row>
    <row r="25" spans="1:7" ht="12.75">
      <c r="A25" s="63" t="s">
        <v>483</v>
      </c>
      <c r="B25" s="63" t="s">
        <v>915</v>
      </c>
      <c r="C25" s="80"/>
      <c r="D25" s="80"/>
      <c r="E25" s="80"/>
      <c r="F25" s="80"/>
      <c r="G25" s="80"/>
    </row>
    <row r="26" spans="1:7" ht="12.75">
      <c r="A26" s="63" t="s">
        <v>483</v>
      </c>
      <c r="B26" s="63" t="s">
        <v>781</v>
      </c>
      <c r="C26" s="80"/>
      <c r="D26" s="80"/>
      <c r="E26" s="80"/>
      <c r="F26" s="80"/>
      <c r="G26" s="80"/>
    </row>
    <row r="27" spans="1:7" ht="12.75">
      <c r="A27" s="63" t="s">
        <v>483</v>
      </c>
      <c r="B27" s="63" t="s">
        <v>782</v>
      </c>
      <c r="C27" s="80"/>
      <c r="D27" s="80"/>
      <c r="E27" s="80"/>
      <c r="F27" s="80"/>
      <c r="G27" s="80"/>
    </row>
    <row r="28" spans="1:7" ht="12.75">
      <c r="A28" s="63" t="s">
        <v>483</v>
      </c>
      <c r="B28" s="63" t="s">
        <v>783</v>
      </c>
      <c r="C28" s="80"/>
      <c r="D28" s="80"/>
      <c r="E28" s="80"/>
      <c r="F28" s="80"/>
      <c r="G28" s="80"/>
    </row>
    <row r="29" spans="1:7" ht="12.75">
      <c r="A29" s="63" t="s">
        <v>483</v>
      </c>
      <c r="B29" s="63" t="s">
        <v>511</v>
      </c>
      <c r="C29" s="80"/>
      <c r="D29" s="80"/>
      <c r="E29" s="80"/>
      <c r="F29" s="80"/>
      <c r="G29" s="80"/>
    </row>
    <row r="30" spans="1:7" ht="12.75">
      <c r="A30" s="63" t="s">
        <v>483</v>
      </c>
      <c r="B30" s="63" t="s">
        <v>512</v>
      </c>
      <c r="C30" s="80"/>
      <c r="D30" s="80"/>
      <c r="E30" s="80"/>
      <c r="F30" s="80"/>
      <c r="G30" s="80"/>
    </row>
    <row r="31" spans="1:7" ht="12.75">
      <c r="A31" s="63" t="s">
        <v>21</v>
      </c>
      <c r="B31" s="63" t="s">
        <v>784</v>
      </c>
      <c r="C31" s="80">
        <f>1655+583</f>
        <v>2238</v>
      </c>
      <c r="D31" s="80">
        <f>402+942</f>
        <v>1344</v>
      </c>
      <c r="E31" s="80">
        <f>349+233</f>
        <v>582</v>
      </c>
      <c r="F31" s="80">
        <f>423+1066</f>
        <v>1489</v>
      </c>
      <c r="G31" s="80">
        <f>766+372</f>
        <v>1138</v>
      </c>
    </row>
    <row r="32" spans="1:7" ht="12.75" customHeight="1">
      <c r="A32" s="63" t="s">
        <v>138</v>
      </c>
      <c r="B32" s="63" t="s">
        <v>606</v>
      </c>
      <c r="C32" s="27">
        <v>2484</v>
      </c>
      <c r="D32" s="27">
        <v>977</v>
      </c>
      <c r="E32" s="27">
        <v>1493</v>
      </c>
      <c r="F32" s="27">
        <v>5574</v>
      </c>
      <c r="G32" s="27">
        <v>3925</v>
      </c>
    </row>
    <row r="33" spans="1:7" ht="12.75" customHeight="1">
      <c r="A33" s="63" t="s">
        <v>138</v>
      </c>
      <c r="B33" s="63" t="s">
        <v>1083</v>
      </c>
      <c r="C33" s="27">
        <v>402</v>
      </c>
      <c r="D33" s="27">
        <v>391</v>
      </c>
      <c r="E33" s="27">
        <v>474</v>
      </c>
      <c r="F33" s="27">
        <v>367</v>
      </c>
      <c r="G33" s="27">
        <v>361</v>
      </c>
    </row>
    <row r="34" spans="1:7" ht="12.75">
      <c r="A34" s="63" t="s">
        <v>116</v>
      </c>
      <c r="B34" s="63" t="s">
        <v>785</v>
      </c>
      <c r="C34" s="80"/>
      <c r="D34" s="80"/>
      <c r="E34" s="80"/>
      <c r="F34" s="80"/>
      <c r="G34" s="27">
        <v>285</v>
      </c>
    </row>
    <row r="35" spans="1:7" ht="12.75">
      <c r="A35" s="63" t="s">
        <v>116</v>
      </c>
      <c r="B35" s="63" t="s">
        <v>786</v>
      </c>
      <c r="C35" s="80"/>
      <c r="D35" s="80"/>
      <c r="E35" s="80"/>
      <c r="F35" s="80"/>
      <c r="G35" s="27">
        <v>580</v>
      </c>
    </row>
    <row r="36" spans="1:7" ht="12.75">
      <c r="A36" s="63" t="s">
        <v>116</v>
      </c>
      <c r="B36" s="63" t="s">
        <v>787</v>
      </c>
      <c r="C36" s="80"/>
      <c r="D36" s="80"/>
      <c r="E36" s="80"/>
      <c r="F36" s="80"/>
      <c r="G36" s="27">
        <v>433</v>
      </c>
    </row>
    <row r="37" spans="1:7" ht="12.75">
      <c r="A37" s="63" t="s">
        <v>116</v>
      </c>
      <c r="B37" s="63" t="s">
        <v>622</v>
      </c>
      <c r="C37" s="80"/>
      <c r="D37" s="80"/>
      <c r="E37" s="80"/>
      <c r="F37" s="80"/>
      <c r="G37" s="27">
        <v>101</v>
      </c>
    </row>
    <row r="38" spans="1:7" ht="12.75">
      <c r="A38" s="63" t="s">
        <v>142</v>
      </c>
      <c r="B38" s="63" t="s">
        <v>626</v>
      </c>
      <c r="C38" s="80">
        <v>370</v>
      </c>
      <c r="D38" s="80">
        <v>470</v>
      </c>
      <c r="E38" s="80">
        <v>1300</v>
      </c>
      <c r="F38" s="80">
        <v>820</v>
      </c>
      <c r="G38" s="80">
        <v>750</v>
      </c>
    </row>
    <row r="39" spans="1:7" ht="12.75">
      <c r="A39" s="63" t="s">
        <v>142</v>
      </c>
      <c r="B39" s="63" t="s">
        <v>627</v>
      </c>
      <c r="C39" s="80"/>
      <c r="D39" s="80"/>
      <c r="E39" s="80"/>
      <c r="F39" s="80"/>
      <c r="G39" s="80"/>
    </row>
    <row r="40" spans="1:7" ht="12.75">
      <c r="A40" s="63" t="s">
        <v>663</v>
      </c>
      <c r="B40" s="63" t="s">
        <v>788</v>
      </c>
      <c r="C40" s="80"/>
      <c r="D40" s="27">
        <v>2239</v>
      </c>
      <c r="E40" s="27">
        <v>71</v>
      </c>
      <c r="F40" s="27">
        <v>2176</v>
      </c>
      <c r="G40" s="27">
        <v>4388</v>
      </c>
    </row>
    <row r="41" spans="1:7" ht="12.75">
      <c r="A41" s="63" t="s">
        <v>663</v>
      </c>
      <c r="B41" s="63" t="s">
        <v>789</v>
      </c>
      <c r="C41" s="80"/>
      <c r="D41" s="27">
        <v>2884</v>
      </c>
      <c r="E41" s="27">
        <v>5756</v>
      </c>
      <c r="F41" s="27">
        <v>5398</v>
      </c>
      <c r="G41" s="27">
        <v>4348</v>
      </c>
    </row>
    <row r="42" spans="1:7" ht="12.75">
      <c r="A42" s="63" t="s">
        <v>663</v>
      </c>
      <c r="B42" s="63" t="s">
        <v>669</v>
      </c>
      <c r="C42" s="80"/>
      <c r="D42" s="27">
        <v>561</v>
      </c>
      <c r="E42" s="27">
        <v>1541</v>
      </c>
      <c r="F42" s="27">
        <v>1382</v>
      </c>
      <c r="G42" s="27">
        <v>1707</v>
      </c>
    </row>
    <row r="43" spans="1:7" ht="12.75">
      <c r="A43" s="63" t="s">
        <v>663</v>
      </c>
      <c r="B43" s="63" t="s">
        <v>670</v>
      </c>
      <c r="C43" s="80"/>
      <c r="D43" s="80"/>
      <c r="E43" s="27">
        <v>0</v>
      </c>
      <c r="F43" s="27">
        <v>1872</v>
      </c>
      <c r="G43" s="27">
        <v>4070</v>
      </c>
    </row>
    <row r="44" spans="1:7" ht="12.75">
      <c r="A44" s="63" t="s">
        <v>663</v>
      </c>
      <c r="B44" s="63" t="s">
        <v>671</v>
      </c>
      <c r="C44" s="80"/>
      <c r="D44" s="27">
        <v>0</v>
      </c>
      <c r="E44" s="80"/>
      <c r="F44" s="27">
        <v>0</v>
      </c>
      <c r="G44" s="27">
        <v>371</v>
      </c>
    </row>
    <row r="45" spans="1:7" ht="12.75">
      <c r="A45" s="63" t="s">
        <v>663</v>
      </c>
      <c r="B45" s="63" t="s">
        <v>790</v>
      </c>
      <c r="C45" s="80"/>
      <c r="D45" s="27">
        <v>1261</v>
      </c>
      <c r="E45" s="27">
        <v>1273</v>
      </c>
      <c r="F45" s="27">
        <v>4255</v>
      </c>
      <c r="G45" s="27">
        <v>873</v>
      </c>
    </row>
    <row r="46" spans="1:7" ht="12.75">
      <c r="A46" s="63" t="s">
        <v>663</v>
      </c>
      <c r="B46" s="63" t="s">
        <v>674</v>
      </c>
      <c r="C46" s="80"/>
      <c r="D46" s="27">
        <v>610</v>
      </c>
      <c r="E46" s="27">
        <v>386</v>
      </c>
      <c r="F46" s="27">
        <v>415</v>
      </c>
      <c r="G46" s="27">
        <v>4037</v>
      </c>
    </row>
    <row r="47" spans="1:7" ht="12.75">
      <c r="A47" s="63" t="s">
        <v>663</v>
      </c>
      <c r="B47" s="63" t="s">
        <v>675</v>
      </c>
      <c r="C47" s="80"/>
      <c r="D47" s="27">
        <v>0</v>
      </c>
      <c r="E47" s="27">
        <v>0</v>
      </c>
      <c r="F47" s="27">
        <v>48</v>
      </c>
      <c r="G47" s="27">
        <v>46</v>
      </c>
    </row>
    <row r="48" spans="1:7" ht="12.75">
      <c r="A48" s="63" t="s">
        <v>663</v>
      </c>
      <c r="B48" s="63" t="s">
        <v>676</v>
      </c>
      <c r="C48" s="80"/>
      <c r="D48" s="27">
        <v>785</v>
      </c>
      <c r="E48" s="27">
        <v>897</v>
      </c>
      <c r="F48" s="27">
        <v>1047</v>
      </c>
      <c r="G48" s="27">
        <v>881</v>
      </c>
    </row>
    <row r="49" spans="1:7" ht="12.75">
      <c r="A49" s="63" t="s">
        <v>663</v>
      </c>
      <c r="B49" s="63" t="s">
        <v>677</v>
      </c>
      <c r="C49" s="80"/>
      <c r="D49" s="27">
        <v>6216</v>
      </c>
      <c r="E49" s="27">
        <v>3885</v>
      </c>
      <c r="F49" s="27">
        <v>2842</v>
      </c>
      <c r="G49" s="27">
        <v>2609</v>
      </c>
    </row>
    <row r="50" spans="1:7" ht="12.75">
      <c r="A50" s="63" t="s">
        <v>663</v>
      </c>
      <c r="B50" s="63" t="s">
        <v>791</v>
      </c>
      <c r="C50" s="80"/>
      <c r="D50" s="27">
        <v>668</v>
      </c>
      <c r="E50" s="27">
        <v>1097</v>
      </c>
      <c r="F50" s="27">
        <v>0</v>
      </c>
      <c r="G50" s="27">
        <v>1128</v>
      </c>
    </row>
    <row r="51" spans="1:7" ht="12.75">
      <c r="A51" s="63" t="s">
        <v>663</v>
      </c>
      <c r="B51" s="63" t="s">
        <v>680</v>
      </c>
      <c r="C51" s="80"/>
      <c r="D51" s="27">
        <v>844</v>
      </c>
      <c r="E51" s="27">
        <v>1746</v>
      </c>
      <c r="F51" s="27">
        <v>6471</v>
      </c>
      <c r="G51" s="27">
        <v>889</v>
      </c>
    </row>
    <row r="52" spans="1:7" ht="12.75">
      <c r="A52" s="63" t="s">
        <v>663</v>
      </c>
      <c r="B52" s="63" t="s">
        <v>792</v>
      </c>
      <c r="C52" s="80"/>
      <c r="D52" s="27">
        <v>1642</v>
      </c>
      <c r="E52" s="27">
        <v>2704</v>
      </c>
      <c r="F52" s="27">
        <v>8947</v>
      </c>
      <c r="G52" s="27">
        <v>4229</v>
      </c>
    </row>
    <row r="53" spans="1:7" ht="12.75">
      <c r="A53" s="63" t="s">
        <v>663</v>
      </c>
      <c r="B53" s="63" t="s">
        <v>793</v>
      </c>
      <c r="C53" s="80"/>
      <c r="D53" s="27">
        <v>364</v>
      </c>
      <c r="E53" s="27">
        <v>588</v>
      </c>
      <c r="F53" s="27">
        <v>1361</v>
      </c>
      <c r="G53" s="27">
        <v>1761</v>
      </c>
    </row>
    <row r="54" spans="1:7" ht="12.75">
      <c r="A54" s="63" t="s">
        <v>663</v>
      </c>
      <c r="B54" s="63" t="s">
        <v>685</v>
      </c>
      <c r="C54" s="80"/>
      <c r="D54" s="27">
        <v>505</v>
      </c>
      <c r="E54" s="27">
        <v>352</v>
      </c>
      <c r="F54" s="27">
        <v>357</v>
      </c>
      <c r="G54" s="27">
        <v>510</v>
      </c>
    </row>
    <row r="55" spans="1:7" ht="12.75">
      <c r="A55" s="63" t="s">
        <v>663</v>
      </c>
      <c r="B55" s="63" t="s">
        <v>794</v>
      </c>
      <c r="C55" s="80"/>
      <c r="D55" s="27">
        <v>5010</v>
      </c>
      <c r="E55" s="27">
        <v>9228</v>
      </c>
      <c r="F55" s="27">
        <v>2835</v>
      </c>
      <c r="G55" s="27">
        <v>2284</v>
      </c>
    </row>
    <row r="56" spans="1:7" ht="12.75">
      <c r="A56" s="63" t="s">
        <v>663</v>
      </c>
      <c r="B56" s="63" t="s">
        <v>688</v>
      </c>
      <c r="C56" s="80"/>
      <c r="D56" s="27">
        <v>4917</v>
      </c>
      <c r="E56" s="27">
        <v>1931</v>
      </c>
      <c r="F56" s="27">
        <v>1032</v>
      </c>
      <c r="G56" s="27">
        <v>1088</v>
      </c>
    </row>
    <row r="57" spans="1:7" ht="12.75">
      <c r="A57" s="63" t="s">
        <v>663</v>
      </c>
      <c r="B57" s="63" t="s">
        <v>795</v>
      </c>
      <c r="C57" s="80"/>
      <c r="D57" s="27">
        <v>4825</v>
      </c>
      <c r="E57" s="27">
        <v>3693</v>
      </c>
      <c r="F57" s="27">
        <v>94</v>
      </c>
      <c r="G57" s="27">
        <v>118</v>
      </c>
    </row>
    <row r="58" spans="1:7" ht="12.75">
      <c r="A58" s="63" t="s">
        <v>663</v>
      </c>
      <c r="B58" s="63" t="s">
        <v>691</v>
      </c>
      <c r="C58" s="80"/>
      <c r="D58" s="27">
        <v>0</v>
      </c>
      <c r="E58" s="27">
        <v>1417</v>
      </c>
      <c r="F58" s="27">
        <v>365</v>
      </c>
      <c r="G58" s="27">
        <v>365</v>
      </c>
    </row>
    <row r="59" spans="1:7" ht="12.75">
      <c r="A59" s="63" t="s">
        <v>663</v>
      </c>
      <c r="B59" s="63" t="s">
        <v>692</v>
      </c>
      <c r="C59" s="80"/>
      <c r="D59" s="27">
        <v>1923</v>
      </c>
      <c r="E59" s="27">
        <v>3260</v>
      </c>
      <c r="F59" s="27">
        <v>9639</v>
      </c>
      <c r="G59" s="27">
        <v>25530</v>
      </c>
    </row>
    <row r="60" spans="1:7" ht="12.75">
      <c r="A60" s="63" t="s">
        <v>663</v>
      </c>
      <c r="B60" s="63" t="s">
        <v>796</v>
      </c>
      <c r="C60" s="80"/>
      <c r="D60" s="27">
        <v>3885</v>
      </c>
      <c r="E60" s="27">
        <v>2782</v>
      </c>
      <c r="F60" s="27">
        <v>3312</v>
      </c>
      <c r="G60" s="27">
        <v>6745</v>
      </c>
    </row>
    <row r="61" spans="1:7" ht="12.75">
      <c r="A61" s="63" t="s">
        <v>663</v>
      </c>
      <c r="B61" s="63" t="s">
        <v>695</v>
      </c>
      <c r="C61" s="80"/>
      <c r="D61" s="27">
        <v>295</v>
      </c>
      <c r="E61" s="27">
        <v>228</v>
      </c>
      <c r="F61" s="27">
        <v>515</v>
      </c>
      <c r="G61" s="27">
        <v>560</v>
      </c>
    </row>
    <row r="62" spans="1:7" ht="12.75">
      <c r="A62" s="63" t="s">
        <v>663</v>
      </c>
      <c r="B62" s="63" t="s">
        <v>797</v>
      </c>
      <c r="C62" s="80"/>
      <c r="D62" s="27">
        <v>1945</v>
      </c>
      <c r="E62" s="27">
        <v>3522</v>
      </c>
      <c r="F62" s="27">
        <v>4780</v>
      </c>
      <c r="G62" s="27">
        <v>5065</v>
      </c>
    </row>
    <row r="63" spans="1:7" ht="12.75">
      <c r="A63" s="65" t="s">
        <v>663</v>
      </c>
      <c r="B63" s="65" t="s">
        <v>698</v>
      </c>
      <c r="C63" s="81"/>
      <c r="D63" s="79">
        <v>618</v>
      </c>
      <c r="E63" s="79">
        <v>569</v>
      </c>
      <c r="F63" s="79">
        <v>411</v>
      </c>
      <c r="G63" s="79">
        <v>0</v>
      </c>
    </row>
    <row r="64" spans="1:7" ht="12.75">
      <c r="A64" s="166" t="s">
        <v>538</v>
      </c>
      <c r="B64" s="166"/>
      <c r="C64" s="169"/>
      <c r="D64" s="169"/>
      <c r="E64" s="169"/>
      <c r="F64" s="169"/>
      <c r="G64" s="169"/>
    </row>
    <row r="65" spans="1:7" ht="12.75">
      <c r="A65" s="61" t="s">
        <v>59</v>
      </c>
      <c r="B65" s="61" t="s">
        <v>537</v>
      </c>
      <c r="C65" s="82"/>
      <c r="D65" s="82"/>
      <c r="E65" s="82"/>
      <c r="F65" s="82"/>
      <c r="G65" s="82"/>
    </row>
    <row r="66" spans="1:7" ht="12.75">
      <c r="A66" s="65" t="s">
        <v>798</v>
      </c>
      <c r="B66" s="65" t="s">
        <v>565</v>
      </c>
      <c r="C66" s="81"/>
      <c r="D66" s="81"/>
      <c r="E66" s="81"/>
      <c r="F66" s="81"/>
      <c r="G66" s="81"/>
    </row>
    <row r="67" spans="1:7" ht="12.75">
      <c r="A67" s="166" t="s">
        <v>661</v>
      </c>
      <c r="B67" s="166"/>
      <c r="C67" s="169"/>
      <c r="D67" s="169"/>
      <c r="E67" s="169"/>
      <c r="F67" s="169"/>
      <c r="G67" s="169"/>
    </row>
    <row r="68" spans="1:7" ht="12.75">
      <c r="A68" s="37" t="s">
        <v>645</v>
      </c>
      <c r="B68" s="70" t="s">
        <v>928</v>
      </c>
      <c r="C68" s="83"/>
      <c r="D68" s="83"/>
      <c r="E68" s="83"/>
      <c r="F68" s="83"/>
      <c r="G68" s="83"/>
    </row>
    <row r="69" spans="1:7" ht="12.75">
      <c r="A69" s="39" t="s">
        <v>645</v>
      </c>
      <c r="B69" s="59" t="s">
        <v>930</v>
      </c>
      <c r="C69" s="84"/>
      <c r="D69" s="84"/>
      <c r="E69" s="84"/>
      <c r="F69" s="84"/>
      <c r="G69" s="84"/>
    </row>
    <row r="70" spans="1:7" ht="12.75">
      <c r="A70" s="39" t="s">
        <v>645</v>
      </c>
      <c r="B70" s="59" t="s">
        <v>929</v>
      </c>
      <c r="C70" s="84"/>
      <c r="D70" s="84"/>
      <c r="E70" s="84"/>
      <c r="F70" s="84"/>
      <c r="G70" s="84"/>
    </row>
    <row r="71" spans="1:7" ht="12.75">
      <c r="A71" s="39" t="s">
        <v>645</v>
      </c>
      <c r="B71" s="59" t="s">
        <v>931</v>
      </c>
      <c r="C71" s="84"/>
      <c r="D71" s="84"/>
      <c r="E71" s="84"/>
      <c r="F71" s="84"/>
      <c r="G71" s="84"/>
    </row>
    <row r="72" spans="1:7" ht="12.75">
      <c r="A72" s="63" t="s">
        <v>645</v>
      </c>
      <c r="B72" s="63" t="s">
        <v>799</v>
      </c>
      <c r="C72" s="27">
        <v>570</v>
      </c>
      <c r="D72" s="27">
        <v>507</v>
      </c>
      <c r="E72" s="27">
        <v>550</v>
      </c>
      <c r="F72" s="27">
        <v>690</v>
      </c>
      <c r="G72" s="27">
        <v>460</v>
      </c>
    </row>
    <row r="73" spans="1:7" ht="12.75">
      <c r="A73" s="63" t="s">
        <v>645</v>
      </c>
      <c r="B73" s="63" t="s">
        <v>1098</v>
      </c>
      <c r="C73" s="27">
        <v>2390</v>
      </c>
      <c r="D73" s="27">
        <v>2420</v>
      </c>
      <c r="E73" s="27">
        <v>1630</v>
      </c>
      <c r="F73" s="27">
        <v>2130</v>
      </c>
      <c r="G73" s="27">
        <v>2790</v>
      </c>
    </row>
    <row r="74" spans="1:7" ht="12.75">
      <c r="A74" s="63" t="s">
        <v>645</v>
      </c>
      <c r="B74" s="63" t="s">
        <v>1179</v>
      </c>
      <c r="C74" s="27">
        <v>515</v>
      </c>
      <c r="D74" s="27">
        <v>1410</v>
      </c>
      <c r="E74" s="27">
        <v>916</v>
      </c>
      <c r="F74" s="27">
        <v>2060</v>
      </c>
      <c r="G74" s="27">
        <v>2630</v>
      </c>
    </row>
    <row r="75" spans="1:7" ht="12.75">
      <c r="A75" s="65" t="s">
        <v>645</v>
      </c>
      <c r="B75" s="65" t="s">
        <v>801</v>
      </c>
      <c r="C75" s="79">
        <v>8250</v>
      </c>
      <c r="D75" s="79">
        <v>4840</v>
      </c>
      <c r="E75" s="79">
        <v>6000</v>
      </c>
      <c r="F75" s="79">
        <v>1610</v>
      </c>
      <c r="G75" s="79">
        <v>3810</v>
      </c>
    </row>
    <row r="76" spans="1:7" ht="12.75">
      <c r="A76" s="166" t="s">
        <v>557</v>
      </c>
      <c r="B76" s="166"/>
      <c r="C76" s="169"/>
      <c r="D76" s="169"/>
      <c r="E76" s="169"/>
      <c r="F76" s="169"/>
      <c r="G76" s="169"/>
    </row>
    <row r="77" spans="1:7" ht="12.75">
      <c r="A77" s="61" t="s">
        <v>112</v>
      </c>
      <c r="B77" s="61" t="s">
        <v>802</v>
      </c>
      <c r="C77" s="82"/>
      <c r="D77" s="82"/>
      <c r="E77" s="82"/>
      <c r="F77" s="82"/>
      <c r="G77" s="82"/>
    </row>
    <row r="78" spans="1:7" ht="12.75">
      <c r="A78" s="63" t="s">
        <v>798</v>
      </c>
      <c r="B78" s="63" t="s">
        <v>803</v>
      </c>
      <c r="C78" s="80"/>
      <c r="D78" s="80"/>
      <c r="E78" s="80"/>
      <c r="F78" s="80"/>
      <c r="G78" s="80"/>
    </row>
    <row r="79" spans="1:7" ht="12.75">
      <c r="A79" s="63" t="s">
        <v>798</v>
      </c>
      <c r="B79" s="63" t="s">
        <v>804</v>
      </c>
      <c r="C79" s="80"/>
      <c r="D79" s="80"/>
      <c r="E79" s="80"/>
      <c r="F79" s="80"/>
      <c r="G79" s="80"/>
    </row>
    <row r="80" spans="1:7" ht="12.75">
      <c r="A80" s="63" t="s">
        <v>798</v>
      </c>
      <c r="B80" s="63" t="s">
        <v>805</v>
      </c>
      <c r="C80" s="80"/>
      <c r="D80" s="80"/>
      <c r="E80" s="80"/>
      <c r="F80" s="80"/>
      <c r="G80" s="80"/>
    </row>
    <row r="81" spans="1:7" ht="12.75">
      <c r="A81" s="63" t="s">
        <v>798</v>
      </c>
      <c r="B81" s="63" t="s">
        <v>806</v>
      </c>
      <c r="C81" s="80"/>
      <c r="D81" s="80"/>
      <c r="E81" s="80"/>
      <c r="F81" s="80"/>
      <c r="G81" s="80"/>
    </row>
    <row r="82" spans="1:7" ht="12.75">
      <c r="A82" s="65" t="s">
        <v>631</v>
      </c>
      <c r="B82" s="65" t="s">
        <v>917</v>
      </c>
      <c r="C82" s="81"/>
      <c r="D82" s="81"/>
      <c r="E82" s="81"/>
      <c r="F82" s="81"/>
      <c r="G82" s="81"/>
    </row>
    <row r="83" spans="1:7" ht="12.75">
      <c r="A83" s="166" t="s">
        <v>916</v>
      </c>
      <c r="B83" s="166"/>
      <c r="C83" s="169"/>
      <c r="D83" s="169"/>
      <c r="E83" s="169"/>
      <c r="F83" s="169"/>
      <c r="G83" s="169"/>
    </row>
    <row r="84" spans="1:7" ht="12.75">
      <c r="A84" s="61" t="s">
        <v>35</v>
      </c>
      <c r="B84" s="61" t="s">
        <v>349</v>
      </c>
      <c r="C84" s="78">
        <v>390000</v>
      </c>
      <c r="D84" s="78">
        <v>820000</v>
      </c>
      <c r="E84" s="78">
        <v>1200000</v>
      </c>
      <c r="F84" s="78">
        <v>850000</v>
      </c>
      <c r="G84" s="78">
        <v>970000</v>
      </c>
    </row>
    <row r="85" spans="1:7" ht="12.75">
      <c r="A85" s="63" t="s">
        <v>35</v>
      </c>
      <c r="B85" s="63" t="s">
        <v>350</v>
      </c>
      <c r="C85" s="27">
        <v>72000</v>
      </c>
      <c r="D85" s="27">
        <v>78000</v>
      </c>
      <c r="E85" s="27">
        <v>270000</v>
      </c>
      <c r="F85" s="27">
        <v>240000</v>
      </c>
      <c r="G85" s="27">
        <v>270000</v>
      </c>
    </row>
    <row r="86" spans="1:7" ht="12.75">
      <c r="A86" s="63" t="s">
        <v>371</v>
      </c>
      <c r="B86" s="63" t="s">
        <v>1106</v>
      </c>
      <c r="C86" s="27">
        <v>260000</v>
      </c>
      <c r="D86" s="27">
        <v>310000</v>
      </c>
      <c r="E86" s="27">
        <v>490000</v>
      </c>
      <c r="F86" s="27">
        <v>420000</v>
      </c>
      <c r="G86" s="27">
        <v>430000</v>
      </c>
    </row>
    <row r="87" spans="1:7" ht="12.75">
      <c r="A87" s="63" t="s">
        <v>371</v>
      </c>
      <c r="B87" s="63" t="s">
        <v>807</v>
      </c>
      <c r="C87" s="27">
        <v>190000</v>
      </c>
      <c r="D87" s="27">
        <v>220000</v>
      </c>
      <c r="E87" s="27">
        <v>230000</v>
      </c>
      <c r="F87" s="27">
        <v>240000</v>
      </c>
      <c r="G87" s="27">
        <v>190000</v>
      </c>
    </row>
    <row r="88" spans="1:7" ht="12.75">
      <c r="A88" s="63" t="s">
        <v>371</v>
      </c>
      <c r="B88" s="63" t="s">
        <v>376</v>
      </c>
      <c r="C88" s="27">
        <v>140000</v>
      </c>
      <c r="D88" s="27">
        <v>130000</v>
      </c>
      <c r="E88" s="27">
        <v>250000</v>
      </c>
      <c r="F88" s="27">
        <v>190000</v>
      </c>
      <c r="G88" s="27">
        <v>180000</v>
      </c>
    </row>
    <row r="89" spans="1:7" ht="12.75">
      <c r="A89" s="63" t="s">
        <v>371</v>
      </c>
      <c r="B89" s="41" t="s">
        <v>1103</v>
      </c>
      <c r="C89" s="27">
        <v>220000</v>
      </c>
      <c r="D89" s="27">
        <v>270000</v>
      </c>
      <c r="E89" s="27">
        <v>270000</v>
      </c>
      <c r="F89" s="27">
        <v>270000</v>
      </c>
      <c r="G89" s="27">
        <v>280000</v>
      </c>
    </row>
    <row r="90" spans="1:7" ht="12.75">
      <c r="A90" s="63" t="s">
        <v>371</v>
      </c>
      <c r="B90" s="63" t="s">
        <v>377</v>
      </c>
      <c r="C90" s="27">
        <v>130000</v>
      </c>
      <c r="D90" s="27">
        <v>110000</v>
      </c>
      <c r="E90" s="27">
        <v>130000</v>
      </c>
      <c r="F90" s="27">
        <v>140000</v>
      </c>
      <c r="G90" s="27">
        <v>130000</v>
      </c>
    </row>
    <row r="91" spans="1:7" ht="12.75">
      <c r="A91" s="63" t="s">
        <v>468</v>
      </c>
      <c r="B91" s="63" t="s">
        <v>808</v>
      </c>
      <c r="C91" s="80"/>
      <c r="D91" s="80"/>
      <c r="E91" s="80"/>
      <c r="F91" s="80"/>
      <c r="G91" s="80"/>
    </row>
    <row r="92" spans="1:7" ht="12.75">
      <c r="A92" s="63" t="s">
        <v>468</v>
      </c>
      <c r="B92" s="63" t="s">
        <v>809</v>
      </c>
      <c r="C92" s="80"/>
      <c r="D92" s="80"/>
      <c r="E92" s="80"/>
      <c r="F92" s="80"/>
      <c r="G92" s="80"/>
    </row>
    <row r="93" spans="1:7" ht="12.75">
      <c r="A93" s="63" t="s">
        <v>468</v>
      </c>
      <c r="B93" s="63" t="s">
        <v>810</v>
      </c>
      <c r="C93" s="80"/>
      <c r="D93" s="80"/>
      <c r="E93" s="80"/>
      <c r="F93" s="80"/>
      <c r="G93" s="80"/>
    </row>
    <row r="94" spans="1:7" ht="12.75">
      <c r="A94" s="63" t="s">
        <v>468</v>
      </c>
      <c r="B94" s="63" t="s">
        <v>811</v>
      </c>
      <c r="C94" s="80"/>
      <c r="D94" s="80"/>
      <c r="E94" s="80"/>
      <c r="F94" s="80"/>
      <c r="G94" s="80"/>
    </row>
    <row r="95" spans="1:7" ht="12.75">
      <c r="A95" s="63" t="s">
        <v>468</v>
      </c>
      <c r="B95" s="63" t="s">
        <v>812</v>
      </c>
      <c r="C95" s="80"/>
      <c r="D95" s="80"/>
      <c r="E95" s="80"/>
      <c r="F95" s="80"/>
      <c r="G95" s="80"/>
    </row>
    <row r="96" spans="1:7" ht="12.75">
      <c r="A96" s="63" t="s">
        <v>483</v>
      </c>
      <c r="B96" s="63" t="s">
        <v>513</v>
      </c>
      <c r="C96" s="80"/>
      <c r="D96" s="80"/>
      <c r="E96" s="80"/>
      <c r="F96" s="80"/>
      <c r="G96" s="80"/>
    </row>
    <row r="97" spans="1:7" ht="12.75">
      <c r="A97" s="63" t="s">
        <v>204</v>
      </c>
      <c r="B97" s="63" t="s">
        <v>562</v>
      </c>
      <c r="C97" s="80"/>
      <c r="D97" s="80"/>
      <c r="E97" s="80"/>
      <c r="F97" s="80"/>
      <c r="G97" s="80"/>
    </row>
    <row r="98" spans="1:7" ht="12.75">
      <c r="A98" s="63" t="s">
        <v>1117</v>
      </c>
      <c r="B98" s="63" t="s">
        <v>813</v>
      </c>
      <c r="C98" s="80"/>
      <c r="D98" s="80"/>
      <c r="E98" s="80"/>
      <c r="F98" s="80"/>
      <c r="G98" s="80"/>
    </row>
    <row r="99" spans="1:7" ht="12.75">
      <c r="A99" s="65" t="s">
        <v>161</v>
      </c>
      <c r="B99" s="65" t="s">
        <v>563</v>
      </c>
      <c r="C99" s="81">
        <v>50800</v>
      </c>
      <c r="D99" s="81">
        <v>85300</v>
      </c>
      <c r="E99" s="81">
        <v>208000</v>
      </c>
      <c r="F99" s="81">
        <v>180000</v>
      </c>
      <c r="G99" s="81">
        <v>286000</v>
      </c>
    </row>
    <row r="100" spans="1:7" ht="12.75">
      <c r="A100" s="166" t="s">
        <v>354</v>
      </c>
      <c r="B100" s="166"/>
      <c r="C100" s="169"/>
      <c r="D100" s="169"/>
      <c r="E100" s="169"/>
      <c r="F100" s="169"/>
      <c r="G100" s="169"/>
    </row>
    <row r="101" spans="1:7" ht="12.75">
      <c r="A101" s="61" t="s">
        <v>119</v>
      </c>
      <c r="B101" s="61" t="s">
        <v>814</v>
      </c>
      <c r="C101" s="78">
        <v>52</v>
      </c>
      <c r="D101" s="78">
        <v>5670</v>
      </c>
      <c r="E101" s="78">
        <v>17</v>
      </c>
      <c r="F101" s="78">
        <v>326</v>
      </c>
      <c r="G101" s="78">
        <v>1030</v>
      </c>
    </row>
    <row r="102" spans="1:7" ht="12.75">
      <c r="A102" s="63" t="s">
        <v>119</v>
      </c>
      <c r="B102" s="63" t="s">
        <v>815</v>
      </c>
      <c r="C102" s="27">
        <v>6350</v>
      </c>
      <c r="D102" s="27">
        <v>7170</v>
      </c>
      <c r="E102" s="27">
        <v>7560</v>
      </c>
      <c r="F102" s="27">
        <v>5650</v>
      </c>
      <c r="G102" s="27">
        <v>5260</v>
      </c>
    </row>
    <row r="103" spans="1:7" ht="12.75">
      <c r="A103" s="63" t="s">
        <v>361</v>
      </c>
      <c r="B103" s="63" t="s">
        <v>816</v>
      </c>
      <c r="C103" s="27">
        <v>71</v>
      </c>
      <c r="D103" s="27">
        <v>10</v>
      </c>
      <c r="E103" s="27">
        <v>7400</v>
      </c>
      <c r="F103" s="27">
        <v>160</v>
      </c>
      <c r="G103" s="27">
        <v>1100</v>
      </c>
    </row>
    <row r="104" spans="1:7" ht="12.75">
      <c r="A104" s="63" t="s">
        <v>197</v>
      </c>
      <c r="B104" s="63" t="s">
        <v>817</v>
      </c>
      <c r="C104" s="80">
        <v>566</v>
      </c>
      <c r="D104" s="80">
        <v>519</v>
      </c>
      <c r="E104" s="80">
        <v>974</v>
      </c>
      <c r="F104" s="80">
        <v>675</v>
      </c>
      <c r="G104" s="80">
        <v>1670</v>
      </c>
    </row>
    <row r="105" spans="1:7" ht="12.75">
      <c r="A105" s="63" t="s">
        <v>197</v>
      </c>
      <c r="B105" s="63" t="s">
        <v>1099</v>
      </c>
      <c r="C105" s="80"/>
      <c r="D105" s="80"/>
      <c r="E105" s="80"/>
      <c r="F105" s="80"/>
      <c r="G105" s="80">
        <v>52</v>
      </c>
    </row>
    <row r="106" spans="1:7" ht="12.75">
      <c r="A106" s="63" t="s">
        <v>197</v>
      </c>
      <c r="B106" s="63" t="s">
        <v>1066</v>
      </c>
      <c r="C106" s="80">
        <v>863</v>
      </c>
      <c r="D106" s="80">
        <v>716</v>
      </c>
      <c r="E106" s="80">
        <v>334</v>
      </c>
      <c r="F106" s="80">
        <v>1280</v>
      </c>
      <c r="G106" s="80">
        <v>1650</v>
      </c>
    </row>
    <row r="107" spans="1:7" ht="12.75">
      <c r="A107" s="63" t="s">
        <v>197</v>
      </c>
      <c r="B107" s="63" t="s">
        <v>1093</v>
      </c>
      <c r="C107" s="80"/>
      <c r="D107" s="80"/>
      <c r="E107" s="80"/>
      <c r="F107" s="80"/>
      <c r="G107" s="80">
        <v>3</v>
      </c>
    </row>
    <row r="108" spans="1:7" ht="12.75">
      <c r="A108" s="63" t="s">
        <v>1118</v>
      </c>
      <c r="B108" s="63" t="s">
        <v>819</v>
      </c>
      <c r="C108" s="27">
        <v>9220</v>
      </c>
      <c r="D108" s="27">
        <v>11100</v>
      </c>
      <c r="E108" s="27">
        <v>11100</v>
      </c>
      <c r="F108" s="27">
        <v>8100</v>
      </c>
      <c r="G108" s="27">
        <v>10200</v>
      </c>
    </row>
    <row r="109" spans="1:7" ht="12.75">
      <c r="A109" s="63" t="s">
        <v>393</v>
      </c>
      <c r="B109" s="63" t="s">
        <v>820</v>
      </c>
      <c r="C109" s="80"/>
      <c r="D109" s="80"/>
      <c r="E109" s="80"/>
      <c r="F109" s="27">
        <v>2020</v>
      </c>
      <c r="G109" s="27">
        <v>2340</v>
      </c>
    </row>
    <row r="110" spans="1:7" ht="12.75">
      <c r="A110" s="63" t="s">
        <v>393</v>
      </c>
      <c r="B110" s="63" t="s">
        <v>821</v>
      </c>
      <c r="C110" s="80"/>
      <c r="D110" s="80"/>
      <c r="E110" s="80"/>
      <c r="F110" s="80"/>
      <c r="G110" s="27">
        <v>529</v>
      </c>
    </row>
    <row r="111" spans="1:7" ht="12.75">
      <c r="A111" s="63" t="s">
        <v>393</v>
      </c>
      <c r="B111" s="63" t="s">
        <v>822</v>
      </c>
      <c r="C111" s="80"/>
      <c r="D111" s="80"/>
      <c r="E111" s="80"/>
      <c r="F111" s="80"/>
      <c r="G111" s="27">
        <v>337</v>
      </c>
    </row>
    <row r="112" spans="1:7" ht="12.75">
      <c r="A112" s="63" t="s">
        <v>393</v>
      </c>
      <c r="B112" s="63" t="s">
        <v>823</v>
      </c>
      <c r="C112" s="80"/>
      <c r="D112" s="80"/>
      <c r="E112" s="80"/>
      <c r="F112" s="80"/>
      <c r="G112" s="27">
        <v>3440</v>
      </c>
    </row>
    <row r="113" spans="1:7" ht="12.75">
      <c r="A113" s="63" t="s">
        <v>393</v>
      </c>
      <c r="B113" s="63" t="s">
        <v>824</v>
      </c>
      <c r="C113" s="80"/>
      <c r="D113" s="80"/>
      <c r="E113" s="80"/>
      <c r="F113" s="80"/>
      <c r="G113" s="27">
        <v>1080</v>
      </c>
    </row>
    <row r="114" spans="1:7" ht="12.75">
      <c r="A114" s="63" t="s">
        <v>393</v>
      </c>
      <c r="B114" s="63" t="s">
        <v>1094</v>
      </c>
      <c r="C114" s="80"/>
      <c r="D114" s="80"/>
      <c r="E114" s="80"/>
      <c r="F114" s="80"/>
      <c r="G114" s="27">
        <v>279</v>
      </c>
    </row>
    <row r="115" spans="1:7" ht="12.75">
      <c r="A115" s="63" t="s">
        <v>393</v>
      </c>
      <c r="B115" s="63" t="s">
        <v>826</v>
      </c>
      <c r="C115" s="80"/>
      <c r="D115" s="80"/>
      <c r="E115" s="80"/>
      <c r="F115" s="80"/>
      <c r="G115" s="27">
        <v>314</v>
      </c>
    </row>
    <row r="116" spans="1:7" ht="12.75">
      <c r="A116" s="63" t="s">
        <v>393</v>
      </c>
      <c r="B116" s="63" t="s">
        <v>827</v>
      </c>
      <c r="C116" s="80"/>
      <c r="D116" s="80"/>
      <c r="E116" s="80"/>
      <c r="F116" s="80"/>
      <c r="G116" s="27">
        <v>392</v>
      </c>
    </row>
    <row r="117" spans="1:7" ht="12.75">
      <c r="A117" s="63" t="s">
        <v>393</v>
      </c>
      <c r="B117" s="63" t="s">
        <v>828</v>
      </c>
      <c r="C117" s="80"/>
      <c r="D117" s="80"/>
      <c r="E117" s="80"/>
      <c r="F117" s="80"/>
      <c r="G117" s="27">
        <v>790</v>
      </c>
    </row>
    <row r="118" spans="1:7" ht="12.75">
      <c r="A118" s="63" t="s">
        <v>393</v>
      </c>
      <c r="B118" s="63" t="s">
        <v>829</v>
      </c>
      <c r="C118" s="80"/>
      <c r="D118" s="80"/>
      <c r="E118" s="80"/>
      <c r="F118" s="80"/>
      <c r="G118" s="27">
        <v>707</v>
      </c>
    </row>
    <row r="119" spans="1:7" ht="12.75">
      <c r="A119" s="63" t="s">
        <v>393</v>
      </c>
      <c r="B119" s="63" t="s">
        <v>830</v>
      </c>
      <c r="C119" s="80"/>
      <c r="D119" s="80"/>
      <c r="E119" s="80"/>
      <c r="F119" s="27">
        <v>2770</v>
      </c>
      <c r="G119" s="27">
        <v>2490</v>
      </c>
    </row>
    <row r="120" spans="1:7" ht="12.75">
      <c r="A120" s="63" t="s">
        <v>393</v>
      </c>
      <c r="B120" s="63" t="s">
        <v>831</v>
      </c>
      <c r="C120" s="80"/>
      <c r="D120" s="80"/>
      <c r="E120" s="80"/>
      <c r="F120" s="80"/>
      <c r="G120" s="27">
        <v>2270</v>
      </c>
    </row>
    <row r="121" spans="1:7" ht="12.75">
      <c r="A121" s="63" t="s">
        <v>393</v>
      </c>
      <c r="B121" s="63" t="s">
        <v>832</v>
      </c>
      <c r="C121" s="80"/>
      <c r="D121" s="80"/>
      <c r="E121" s="80"/>
      <c r="F121" s="80"/>
      <c r="G121" s="27">
        <v>2400</v>
      </c>
    </row>
    <row r="122" spans="1:7" ht="12.75">
      <c r="A122" s="63" t="s">
        <v>393</v>
      </c>
      <c r="B122" s="63" t="s">
        <v>833</v>
      </c>
      <c r="C122" s="80"/>
      <c r="D122" s="80"/>
      <c r="E122" s="80"/>
      <c r="F122" s="80"/>
      <c r="G122" s="27">
        <v>2190</v>
      </c>
    </row>
    <row r="123" spans="1:7" ht="12.75">
      <c r="A123" s="63" t="s">
        <v>393</v>
      </c>
      <c r="B123" s="63" t="s">
        <v>834</v>
      </c>
      <c r="C123" s="80"/>
      <c r="D123" s="80"/>
      <c r="E123" s="80"/>
      <c r="F123" s="27">
        <v>2810</v>
      </c>
      <c r="G123" s="27">
        <v>2740</v>
      </c>
    </row>
    <row r="124" spans="1:7" ht="12.75">
      <c r="A124" s="63" t="s">
        <v>393</v>
      </c>
      <c r="B124" s="63" t="s">
        <v>835</v>
      </c>
      <c r="C124" s="80"/>
      <c r="D124" s="80"/>
      <c r="E124" s="80"/>
      <c r="F124" s="80"/>
      <c r="G124" s="27">
        <v>2520</v>
      </c>
    </row>
    <row r="125" spans="1:7" ht="12.75">
      <c r="A125" s="63" t="s">
        <v>393</v>
      </c>
      <c r="B125" s="63" t="s">
        <v>836</v>
      </c>
      <c r="C125" s="80"/>
      <c r="D125" s="80"/>
      <c r="E125" s="80"/>
      <c r="F125" s="27">
        <v>4640</v>
      </c>
      <c r="G125" s="27">
        <v>2840</v>
      </c>
    </row>
    <row r="126" spans="1:7" ht="12.75">
      <c r="A126" s="63" t="s">
        <v>393</v>
      </c>
      <c r="B126" s="63" t="s">
        <v>1100</v>
      </c>
      <c r="C126" s="80"/>
      <c r="D126" s="80"/>
      <c r="E126" s="27">
        <v>440</v>
      </c>
      <c r="F126" s="27">
        <v>460</v>
      </c>
      <c r="G126" s="27">
        <v>679</v>
      </c>
    </row>
    <row r="127" spans="1:7" ht="12.75">
      <c r="A127" s="63" t="s">
        <v>393</v>
      </c>
      <c r="B127" s="63" t="s">
        <v>837</v>
      </c>
      <c r="C127" s="80"/>
      <c r="D127" s="80"/>
      <c r="E127" s="80"/>
      <c r="F127" s="80"/>
      <c r="G127" s="27">
        <v>1210</v>
      </c>
    </row>
    <row r="128" spans="1:7" ht="12.75">
      <c r="A128" s="63" t="s">
        <v>199</v>
      </c>
      <c r="B128" s="63" t="s">
        <v>450</v>
      </c>
      <c r="C128" s="27">
        <v>180</v>
      </c>
      <c r="D128" s="27">
        <v>240</v>
      </c>
      <c r="E128" s="27">
        <v>510</v>
      </c>
      <c r="F128" s="27">
        <v>150</v>
      </c>
      <c r="G128" s="27">
        <v>480</v>
      </c>
    </row>
    <row r="129" spans="1:7" ht="12.75">
      <c r="A129" s="63" t="s">
        <v>199</v>
      </c>
      <c r="B129" s="63" t="s">
        <v>451</v>
      </c>
      <c r="C129" s="27">
        <v>260</v>
      </c>
      <c r="D129" s="27">
        <v>180</v>
      </c>
      <c r="E129" s="27">
        <v>270</v>
      </c>
      <c r="F129" s="27">
        <v>210</v>
      </c>
      <c r="G129" s="27">
        <v>190</v>
      </c>
    </row>
    <row r="130" spans="1:7" ht="12.75">
      <c r="A130" s="63" t="s">
        <v>199</v>
      </c>
      <c r="B130" s="63" t="s">
        <v>452</v>
      </c>
      <c r="C130" s="27">
        <v>310</v>
      </c>
      <c r="D130" s="27">
        <v>320</v>
      </c>
      <c r="E130" s="27">
        <v>380</v>
      </c>
      <c r="F130" s="27">
        <v>360</v>
      </c>
      <c r="G130" s="27">
        <v>250</v>
      </c>
    </row>
    <row r="131" spans="1:7" ht="12.75">
      <c r="A131" s="63" t="s">
        <v>199</v>
      </c>
      <c r="B131" s="63" t="s">
        <v>453</v>
      </c>
      <c r="C131" s="27">
        <v>1900</v>
      </c>
      <c r="D131" s="27">
        <v>2500</v>
      </c>
      <c r="E131" s="27">
        <v>1600</v>
      </c>
      <c r="F131" s="27">
        <v>1500</v>
      </c>
      <c r="G131" s="27">
        <v>1400</v>
      </c>
    </row>
    <row r="132" spans="1:7" ht="12.75">
      <c r="A132" s="63" t="s">
        <v>199</v>
      </c>
      <c r="B132" s="63" t="s">
        <v>454</v>
      </c>
      <c r="C132" s="27">
        <v>300</v>
      </c>
      <c r="D132" s="27">
        <v>270</v>
      </c>
      <c r="E132" s="27">
        <v>360</v>
      </c>
      <c r="F132" s="27">
        <v>320</v>
      </c>
      <c r="G132" s="27">
        <v>250</v>
      </c>
    </row>
    <row r="133" spans="1:7" ht="12.75">
      <c r="A133" s="63" t="s">
        <v>199</v>
      </c>
      <c r="B133" s="63" t="s">
        <v>455</v>
      </c>
      <c r="C133" s="27">
        <v>330</v>
      </c>
      <c r="D133" s="27">
        <v>260</v>
      </c>
      <c r="E133" s="27">
        <v>520</v>
      </c>
      <c r="F133" s="27">
        <v>380</v>
      </c>
      <c r="G133" s="27">
        <v>580</v>
      </c>
    </row>
    <row r="134" spans="1:7" ht="12.75">
      <c r="A134" s="63" t="s">
        <v>199</v>
      </c>
      <c r="B134" s="63" t="s">
        <v>456</v>
      </c>
      <c r="C134" s="27">
        <v>990</v>
      </c>
      <c r="D134" s="27">
        <v>480</v>
      </c>
      <c r="E134" s="27">
        <v>590</v>
      </c>
      <c r="F134" s="27">
        <v>300</v>
      </c>
      <c r="G134" s="27">
        <v>370</v>
      </c>
    </row>
    <row r="135" spans="1:7" ht="12.75">
      <c r="A135" s="63" t="s">
        <v>199</v>
      </c>
      <c r="B135" s="63" t="s">
        <v>457</v>
      </c>
      <c r="C135" s="27">
        <v>210</v>
      </c>
      <c r="D135" s="27">
        <v>130</v>
      </c>
      <c r="E135" s="27">
        <v>110</v>
      </c>
      <c r="F135" s="27">
        <v>120</v>
      </c>
      <c r="G135" s="27">
        <v>120</v>
      </c>
    </row>
    <row r="136" spans="1:7" ht="12.75">
      <c r="A136" s="63" t="s">
        <v>199</v>
      </c>
      <c r="B136" s="63" t="s">
        <v>458</v>
      </c>
      <c r="C136" s="27">
        <v>220</v>
      </c>
      <c r="D136" s="27">
        <v>260</v>
      </c>
      <c r="E136" s="27">
        <v>250</v>
      </c>
      <c r="F136" s="27">
        <v>140</v>
      </c>
      <c r="G136" s="27">
        <v>200</v>
      </c>
    </row>
    <row r="137" spans="1:7" ht="12.75">
      <c r="A137" s="63" t="s">
        <v>199</v>
      </c>
      <c r="B137" s="63" t="s">
        <v>459</v>
      </c>
      <c r="C137" s="27">
        <v>120</v>
      </c>
      <c r="D137" s="27">
        <v>130</v>
      </c>
      <c r="E137" s="27">
        <v>130</v>
      </c>
      <c r="F137" s="27">
        <v>98</v>
      </c>
      <c r="G137" s="27">
        <v>98</v>
      </c>
    </row>
    <row r="138" spans="1:7" ht="12.75">
      <c r="A138" s="63" t="s">
        <v>199</v>
      </c>
      <c r="B138" s="63" t="s">
        <v>460</v>
      </c>
      <c r="C138" s="27">
        <v>1200</v>
      </c>
      <c r="D138" s="27">
        <v>1100</v>
      </c>
      <c r="E138" s="27">
        <v>540</v>
      </c>
      <c r="F138" s="27">
        <v>300</v>
      </c>
      <c r="G138" s="27">
        <v>290</v>
      </c>
    </row>
    <row r="139" spans="1:7" ht="12.75">
      <c r="A139" s="63" t="s">
        <v>199</v>
      </c>
      <c r="B139" s="63" t="s">
        <v>461</v>
      </c>
      <c r="C139" s="27">
        <v>590</v>
      </c>
      <c r="D139" s="27">
        <v>530</v>
      </c>
      <c r="E139" s="27">
        <v>550</v>
      </c>
      <c r="F139" s="27">
        <v>730</v>
      </c>
      <c r="G139" s="27">
        <v>650</v>
      </c>
    </row>
    <row r="140" spans="1:7" ht="12.75">
      <c r="A140" s="63" t="s">
        <v>199</v>
      </c>
      <c r="B140" s="63" t="s">
        <v>462</v>
      </c>
      <c r="C140" s="27">
        <v>450</v>
      </c>
      <c r="D140" s="27">
        <v>440</v>
      </c>
      <c r="E140" s="27">
        <v>330</v>
      </c>
      <c r="F140" s="27">
        <v>310</v>
      </c>
      <c r="G140" s="27">
        <v>420</v>
      </c>
    </row>
    <row r="141" spans="1:7" ht="12.75">
      <c r="A141" s="63" t="s">
        <v>483</v>
      </c>
      <c r="B141" s="63" t="s">
        <v>838</v>
      </c>
      <c r="C141" s="80"/>
      <c r="D141" s="80"/>
      <c r="E141" s="80"/>
      <c r="F141" s="80"/>
      <c r="G141" s="80"/>
    </row>
    <row r="142" spans="1:7" ht="12.75">
      <c r="A142" s="63" t="s">
        <v>483</v>
      </c>
      <c r="B142" s="63" t="s">
        <v>839</v>
      </c>
      <c r="C142" s="80"/>
      <c r="D142" s="80"/>
      <c r="E142" s="80"/>
      <c r="F142" s="80"/>
      <c r="G142" s="80"/>
    </row>
    <row r="143" spans="1:7" ht="12.75">
      <c r="A143" s="63" t="s">
        <v>483</v>
      </c>
      <c r="B143" s="63" t="s">
        <v>840</v>
      </c>
      <c r="C143" s="80"/>
      <c r="D143" s="80"/>
      <c r="E143" s="80"/>
      <c r="F143" s="80"/>
      <c r="G143" s="80"/>
    </row>
    <row r="144" spans="1:7" ht="12.75">
      <c r="A144" s="63" t="s">
        <v>483</v>
      </c>
      <c r="B144" s="63" t="s">
        <v>841</v>
      </c>
      <c r="C144" s="80"/>
      <c r="D144" s="80"/>
      <c r="E144" s="80"/>
      <c r="F144" s="80"/>
      <c r="G144" s="80"/>
    </row>
    <row r="145" spans="1:7" ht="12.75">
      <c r="A145" s="63" t="s">
        <v>483</v>
      </c>
      <c r="B145" s="63" t="s">
        <v>842</v>
      </c>
      <c r="C145" s="80"/>
      <c r="D145" s="80"/>
      <c r="E145" s="80"/>
      <c r="F145" s="80"/>
      <c r="G145" s="80"/>
    </row>
    <row r="146" spans="1:7" ht="12.75">
      <c r="A146" s="63" t="s">
        <v>483</v>
      </c>
      <c r="B146" s="63" t="s">
        <v>843</v>
      </c>
      <c r="C146" s="80"/>
      <c r="D146" s="80"/>
      <c r="E146" s="80"/>
      <c r="F146" s="80"/>
      <c r="G146" s="80"/>
    </row>
    <row r="147" spans="1:7" ht="12.75">
      <c r="A147" s="63" t="s">
        <v>483</v>
      </c>
      <c r="B147" s="63" t="s">
        <v>844</v>
      </c>
      <c r="C147" s="80"/>
      <c r="D147" s="80"/>
      <c r="E147" s="80"/>
      <c r="F147" s="80"/>
      <c r="G147" s="80"/>
    </row>
    <row r="148" spans="1:7" ht="12.75">
      <c r="A148" s="63" t="s">
        <v>483</v>
      </c>
      <c r="B148" s="63" t="s">
        <v>536</v>
      </c>
      <c r="C148" s="80"/>
      <c r="D148" s="80"/>
      <c r="E148" s="80"/>
      <c r="F148" s="80"/>
      <c r="G148" s="80"/>
    </row>
    <row r="149" spans="1:7" ht="12.75">
      <c r="A149" s="63" t="s">
        <v>203</v>
      </c>
      <c r="B149" s="63" t="s">
        <v>561</v>
      </c>
      <c r="C149" s="27">
        <v>333</v>
      </c>
      <c r="D149" s="27">
        <v>224</v>
      </c>
      <c r="E149" s="27">
        <v>300</v>
      </c>
      <c r="F149" s="27">
        <v>277</v>
      </c>
      <c r="G149" s="27">
        <v>261</v>
      </c>
    </row>
    <row r="150" spans="1:7" ht="12.75">
      <c r="A150" s="63" t="s">
        <v>204</v>
      </c>
      <c r="B150" s="63" t="s">
        <v>1101</v>
      </c>
      <c r="C150" s="80"/>
      <c r="D150" s="80"/>
      <c r="E150" s="80"/>
      <c r="F150" s="80"/>
      <c r="G150" s="80"/>
    </row>
    <row r="151" spans="1:7" ht="12.75">
      <c r="A151" s="63" t="s">
        <v>1117</v>
      </c>
      <c r="B151" s="63" t="s">
        <v>845</v>
      </c>
      <c r="C151" s="80"/>
      <c r="D151" s="80"/>
      <c r="E151" s="80"/>
      <c r="F151" s="80"/>
      <c r="G151" s="80"/>
    </row>
    <row r="152" spans="1:7" ht="12.75">
      <c r="A152" s="63" t="s">
        <v>1117</v>
      </c>
      <c r="B152" s="63" t="s">
        <v>846</v>
      </c>
      <c r="C152" s="80"/>
      <c r="D152" s="80"/>
      <c r="E152" s="80"/>
      <c r="F152" s="80"/>
      <c r="G152" s="80"/>
    </row>
    <row r="153" spans="1:7" ht="12.75">
      <c r="A153" s="63" t="s">
        <v>1117</v>
      </c>
      <c r="B153" s="63" t="s">
        <v>847</v>
      </c>
      <c r="C153" s="80"/>
      <c r="D153" s="80"/>
      <c r="E153" s="80"/>
      <c r="F153" s="80"/>
      <c r="G153" s="80"/>
    </row>
    <row r="154" spans="1:7" ht="12.75">
      <c r="A154" s="63" t="s">
        <v>170</v>
      </c>
      <c r="B154" s="63" t="s">
        <v>1104</v>
      </c>
      <c r="C154" s="80">
        <v>920</v>
      </c>
      <c r="D154" s="80">
        <v>1163</v>
      </c>
      <c r="E154" s="80">
        <v>1200</v>
      </c>
      <c r="F154" s="80">
        <v>857</v>
      </c>
      <c r="G154" s="80">
        <v>1250</v>
      </c>
    </row>
    <row r="155" spans="1:7" ht="12.75">
      <c r="A155" s="63" t="s">
        <v>603</v>
      </c>
      <c r="B155" s="63" t="s">
        <v>848</v>
      </c>
      <c r="C155" s="80"/>
      <c r="D155" s="80"/>
      <c r="E155" s="80"/>
      <c r="F155" s="80"/>
      <c r="G155" s="80"/>
    </row>
    <row r="156" spans="1:7" ht="12.75">
      <c r="A156" s="63" t="s">
        <v>138</v>
      </c>
      <c r="B156" s="63" t="s">
        <v>849</v>
      </c>
      <c r="C156" s="27">
        <v>7579</v>
      </c>
      <c r="D156" s="27">
        <v>7664</v>
      </c>
      <c r="E156" s="27">
        <v>8096</v>
      </c>
      <c r="F156" s="27">
        <v>7967</v>
      </c>
      <c r="G156" s="27">
        <v>8783</v>
      </c>
    </row>
    <row r="157" spans="1:7" ht="12.75">
      <c r="A157" s="63" t="s">
        <v>138</v>
      </c>
      <c r="B157" s="63" t="s">
        <v>850</v>
      </c>
      <c r="C157" s="27">
        <f>974+1050</f>
        <v>2024</v>
      </c>
      <c r="D157" s="27">
        <v>3226</v>
      </c>
      <c r="E157" s="27">
        <f>672+924</f>
        <v>1596</v>
      </c>
      <c r="F157" s="27">
        <v>1842</v>
      </c>
      <c r="G157" s="27">
        <v>2945</v>
      </c>
    </row>
    <row r="158" spans="1:7" ht="12.75">
      <c r="A158" s="63" t="s">
        <v>138</v>
      </c>
      <c r="B158" s="63" t="s">
        <v>611</v>
      </c>
      <c r="C158" s="27">
        <v>31</v>
      </c>
      <c r="D158" s="27">
        <v>31</v>
      </c>
      <c r="E158" s="27">
        <v>41</v>
      </c>
      <c r="F158" s="27">
        <v>43</v>
      </c>
      <c r="G158" s="27">
        <v>84</v>
      </c>
    </row>
    <row r="159" spans="1:7" ht="12.75">
      <c r="A159" s="63" t="s">
        <v>138</v>
      </c>
      <c r="B159" s="63" t="s">
        <v>612</v>
      </c>
      <c r="C159" s="27">
        <v>588</v>
      </c>
      <c r="D159" s="27">
        <v>597</v>
      </c>
      <c r="E159" s="27">
        <v>985</v>
      </c>
      <c r="F159" s="27">
        <v>656</v>
      </c>
      <c r="G159" s="27">
        <v>637</v>
      </c>
    </row>
    <row r="160" spans="1:7" ht="12.75">
      <c r="A160" s="63" t="s">
        <v>138</v>
      </c>
      <c r="B160" s="63" t="s">
        <v>613</v>
      </c>
      <c r="C160" s="27">
        <v>516</v>
      </c>
      <c r="D160" s="27">
        <v>249</v>
      </c>
      <c r="E160" s="27">
        <v>354</v>
      </c>
      <c r="F160" s="27">
        <v>273</v>
      </c>
      <c r="G160" s="27">
        <v>254</v>
      </c>
    </row>
    <row r="161" spans="1:7" ht="12.75">
      <c r="A161" s="63" t="s">
        <v>116</v>
      </c>
      <c r="B161" s="63" t="s">
        <v>851</v>
      </c>
      <c r="C161" s="80"/>
      <c r="D161" s="80"/>
      <c r="E161" s="80"/>
      <c r="F161" s="80"/>
      <c r="G161" s="27">
        <v>879</v>
      </c>
    </row>
    <row r="162" spans="1:7" ht="12.75">
      <c r="A162" s="63" t="s">
        <v>142</v>
      </c>
      <c r="B162" s="63" t="s">
        <v>852</v>
      </c>
      <c r="C162" s="80"/>
      <c r="D162" s="80"/>
      <c r="E162" s="80"/>
      <c r="F162" s="80"/>
      <c r="G162" s="80"/>
    </row>
    <row r="163" spans="1:7" ht="12.75">
      <c r="A163" s="63" t="s">
        <v>142</v>
      </c>
      <c r="B163" s="63" t="s">
        <v>630</v>
      </c>
      <c r="C163" s="80"/>
      <c r="D163" s="80"/>
      <c r="E163" s="80"/>
      <c r="F163" s="80"/>
      <c r="G163" s="80"/>
    </row>
    <row r="164" spans="1:7" ht="12.75">
      <c r="A164" s="63" t="s">
        <v>645</v>
      </c>
      <c r="B164" s="63" t="s">
        <v>662</v>
      </c>
      <c r="C164" s="27">
        <v>1390</v>
      </c>
      <c r="D164" s="27">
        <v>686</v>
      </c>
      <c r="E164" s="27">
        <v>572</v>
      </c>
      <c r="F164" s="27">
        <v>1820</v>
      </c>
      <c r="G164" s="27">
        <v>858</v>
      </c>
    </row>
    <row r="165" spans="1:7" ht="12.75">
      <c r="A165" s="63" t="s">
        <v>663</v>
      </c>
      <c r="B165" s="63" t="s">
        <v>853</v>
      </c>
      <c r="C165" s="80"/>
      <c r="D165" s="27">
        <v>1975</v>
      </c>
      <c r="E165" s="27">
        <v>2627</v>
      </c>
      <c r="F165" s="27">
        <v>0</v>
      </c>
      <c r="G165" s="27">
        <v>2252</v>
      </c>
    </row>
    <row r="166" spans="1:7" ht="12.75">
      <c r="A166" s="63" t="s">
        <v>663</v>
      </c>
      <c r="B166" s="63" t="s">
        <v>854</v>
      </c>
      <c r="C166" s="80"/>
      <c r="D166" s="27">
        <v>9731</v>
      </c>
      <c r="E166" s="27">
        <v>9583</v>
      </c>
      <c r="F166" s="27">
        <v>9250</v>
      </c>
      <c r="G166" s="27">
        <v>6179</v>
      </c>
    </row>
    <row r="167" spans="1:7" ht="12.75">
      <c r="A167" s="63" t="s">
        <v>663</v>
      </c>
      <c r="B167" s="63" t="s">
        <v>855</v>
      </c>
      <c r="C167" s="80"/>
      <c r="D167" s="27">
        <v>3752</v>
      </c>
      <c r="E167" s="27">
        <v>1317</v>
      </c>
      <c r="F167" s="27">
        <v>2227</v>
      </c>
      <c r="G167" s="27">
        <v>170</v>
      </c>
    </row>
    <row r="168" spans="1:7" ht="12.75">
      <c r="A168" s="63" t="s">
        <v>663</v>
      </c>
      <c r="B168" s="63" t="s">
        <v>856</v>
      </c>
      <c r="C168" s="80"/>
      <c r="D168" s="27">
        <v>57</v>
      </c>
      <c r="E168" s="27">
        <v>114</v>
      </c>
      <c r="F168" s="27">
        <v>252</v>
      </c>
      <c r="G168" s="27">
        <v>183</v>
      </c>
    </row>
    <row r="169" spans="1:7" ht="12.75">
      <c r="A169" s="63" t="s">
        <v>663</v>
      </c>
      <c r="B169" s="63" t="s">
        <v>707</v>
      </c>
      <c r="C169" s="80"/>
      <c r="D169" s="27">
        <v>3197</v>
      </c>
      <c r="E169" s="27">
        <v>2897</v>
      </c>
      <c r="F169" s="27">
        <v>2338</v>
      </c>
      <c r="G169" s="27">
        <v>2342</v>
      </c>
    </row>
    <row r="170" spans="1:7" ht="12.75">
      <c r="A170" s="63" t="s">
        <v>663</v>
      </c>
      <c r="B170" s="63" t="s">
        <v>857</v>
      </c>
      <c r="C170" s="80"/>
      <c r="D170" s="27">
        <v>245</v>
      </c>
      <c r="E170" s="27">
        <v>448</v>
      </c>
      <c r="F170" s="27">
        <v>414</v>
      </c>
      <c r="G170" s="27">
        <v>271</v>
      </c>
    </row>
    <row r="171" spans="1:7" ht="12.75">
      <c r="A171" s="63" t="s">
        <v>663</v>
      </c>
      <c r="B171" s="63" t="s">
        <v>858</v>
      </c>
      <c r="C171" s="80"/>
      <c r="D171" s="27">
        <v>8103</v>
      </c>
      <c r="E171" s="27">
        <v>9361</v>
      </c>
      <c r="F171" s="27">
        <v>7511</v>
      </c>
      <c r="G171" s="27">
        <v>8954</v>
      </c>
    </row>
    <row r="172" spans="1:7" ht="12.75">
      <c r="A172" s="63" t="s">
        <v>663</v>
      </c>
      <c r="B172" s="63" t="s">
        <v>859</v>
      </c>
      <c r="C172" s="80"/>
      <c r="D172" s="27">
        <v>813</v>
      </c>
      <c r="E172" s="27">
        <v>1094</v>
      </c>
      <c r="F172" s="27">
        <v>1397</v>
      </c>
      <c r="G172" s="27">
        <v>2113</v>
      </c>
    </row>
    <row r="173" spans="1:7" ht="12.75">
      <c r="A173" s="63" t="s">
        <v>663</v>
      </c>
      <c r="B173" s="63" t="s">
        <v>714</v>
      </c>
      <c r="C173" s="80"/>
      <c r="D173" s="27">
        <v>430</v>
      </c>
      <c r="E173" s="27">
        <v>863</v>
      </c>
      <c r="F173" s="27">
        <v>537</v>
      </c>
      <c r="G173" s="27">
        <v>125</v>
      </c>
    </row>
    <row r="174" spans="1:7" ht="12.75">
      <c r="A174" s="63" t="s">
        <v>663</v>
      </c>
      <c r="B174" s="63" t="s">
        <v>715</v>
      </c>
      <c r="C174" s="80"/>
      <c r="D174" s="27">
        <v>1042</v>
      </c>
      <c r="E174" s="27">
        <v>1859</v>
      </c>
      <c r="F174" s="27">
        <v>1033</v>
      </c>
      <c r="G174" s="27">
        <v>2560</v>
      </c>
    </row>
    <row r="175" spans="1:7" ht="12.75">
      <c r="A175" s="63" t="s">
        <v>663</v>
      </c>
      <c r="B175" s="63" t="s">
        <v>860</v>
      </c>
      <c r="C175" s="80"/>
      <c r="D175" s="27">
        <v>10715</v>
      </c>
      <c r="E175" s="27">
        <v>8177</v>
      </c>
      <c r="F175" s="27">
        <v>8140</v>
      </c>
      <c r="G175" s="27">
        <v>11348</v>
      </c>
    </row>
    <row r="176" spans="1:7" ht="12.75">
      <c r="A176" s="63" t="s">
        <v>663</v>
      </c>
      <c r="B176" s="63" t="s">
        <v>861</v>
      </c>
      <c r="C176" s="80"/>
      <c r="D176" s="27">
        <v>2790</v>
      </c>
      <c r="E176" s="27">
        <v>3086</v>
      </c>
      <c r="F176" s="27">
        <v>4166</v>
      </c>
      <c r="G176" s="27">
        <v>5258</v>
      </c>
    </row>
    <row r="177" spans="1:7" ht="12.75">
      <c r="A177" s="63" t="s">
        <v>663</v>
      </c>
      <c r="B177" s="63" t="s">
        <v>862</v>
      </c>
      <c r="C177" s="80"/>
      <c r="D177" s="27">
        <v>2288</v>
      </c>
      <c r="E177" s="27">
        <v>1415</v>
      </c>
      <c r="F177" s="27">
        <v>930</v>
      </c>
      <c r="G177" s="27">
        <v>435</v>
      </c>
    </row>
    <row r="178" spans="1:7" ht="12.75">
      <c r="A178" s="63" t="s">
        <v>663</v>
      </c>
      <c r="B178" s="63" t="s">
        <v>722</v>
      </c>
      <c r="C178" s="80"/>
      <c r="D178" s="27">
        <v>236</v>
      </c>
      <c r="E178" s="27">
        <v>71</v>
      </c>
      <c r="F178" s="27">
        <v>76</v>
      </c>
      <c r="G178" s="27">
        <v>76</v>
      </c>
    </row>
    <row r="179" spans="1:7" ht="12.75">
      <c r="A179" s="63" t="s">
        <v>663</v>
      </c>
      <c r="B179" s="63" t="s">
        <v>723</v>
      </c>
      <c r="C179" s="80"/>
      <c r="D179" s="27">
        <v>413</v>
      </c>
      <c r="E179" s="27">
        <v>354</v>
      </c>
      <c r="F179" s="27">
        <v>422</v>
      </c>
      <c r="G179" s="27">
        <v>251</v>
      </c>
    </row>
    <row r="180" spans="1:7" ht="12.75">
      <c r="A180" s="63" t="s">
        <v>663</v>
      </c>
      <c r="B180" s="63" t="s">
        <v>863</v>
      </c>
      <c r="C180" s="80"/>
      <c r="D180" s="27">
        <v>235</v>
      </c>
      <c r="E180" s="27">
        <v>256</v>
      </c>
      <c r="F180" s="27">
        <v>217</v>
      </c>
      <c r="G180" s="27">
        <v>32715</v>
      </c>
    </row>
    <row r="181" spans="1:7" ht="12.75">
      <c r="A181" s="63" t="s">
        <v>663</v>
      </c>
      <c r="B181" s="63" t="s">
        <v>726</v>
      </c>
      <c r="C181" s="80"/>
      <c r="D181" s="27">
        <v>364</v>
      </c>
      <c r="E181" s="27">
        <v>604</v>
      </c>
      <c r="F181" s="27">
        <v>1171</v>
      </c>
      <c r="G181" s="27">
        <v>87</v>
      </c>
    </row>
    <row r="182" spans="1:7" ht="12.75">
      <c r="A182" s="63" t="s">
        <v>663</v>
      </c>
      <c r="B182" s="63" t="s">
        <v>864</v>
      </c>
      <c r="C182" s="80"/>
      <c r="D182" s="27">
        <v>5735</v>
      </c>
      <c r="E182" s="27">
        <v>7178</v>
      </c>
      <c r="F182" s="27">
        <v>7104</v>
      </c>
      <c r="G182" s="27">
        <v>9694</v>
      </c>
    </row>
    <row r="183" spans="1:7" ht="12.75">
      <c r="A183" s="63" t="s">
        <v>663</v>
      </c>
      <c r="B183" s="63" t="s">
        <v>865</v>
      </c>
      <c r="C183" s="80"/>
      <c r="D183" s="27">
        <v>695</v>
      </c>
      <c r="E183" s="27">
        <v>630</v>
      </c>
      <c r="F183" s="27">
        <v>2020</v>
      </c>
      <c r="G183" s="27">
        <v>2905</v>
      </c>
    </row>
    <row r="184" spans="1:7" ht="12.75">
      <c r="A184" s="63" t="s">
        <v>663</v>
      </c>
      <c r="B184" s="63" t="s">
        <v>866</v>
      </c>
      <c r="C184" s="80"/>
      <c r="D184" s="27">
        <v>1528</v>
      </c>
      <c r="E184" s="27">
        <v>4048</v>
      </c>
      <c r="F184" s="27">
        <v>3041</v>
      </c>
      <c r="G184" s="27">
        <v>1792</v>
      </c>
    </row>
    <row r="185" spans="1:7" ht="12.75">
      <c r="A185" s="63" t="s">
        <v>663</v>
      </c>
      <c r="B185" s="63" t="s">
        <v>867</v>
      </c>
      <c r="C185" s="80"/>
      <c r="D185" s="27">
        <v>6697</v>
      </c>
      <c r="E185" s="27">
        <v>4773</v>
      </c>
      <c r="F185" s="27">
        <v>2708</v>
      </c>
      <c r="G185" s="27">
        <v>3959</v>
      </c>
    </row>
    <row r="186" spans="1:7" ht="12.75">
      <c r="A186" s="63" t="s">
        <v>663</v>
      </c>
      <c r="B186" s="63" t="s">
        <v>736</v>
      </c>
      <c r="C186" s="80"/>
      <c r="D186" s="27">
        <v>623</v>
      </c>
      <c r="E186" s="27">
        <v>704</v>
      </c>
      <c r="F186" s="27">
        <v>1121</v>
      </c>
      <c r="G186" s="27">
        <v>726</v>
      </c>
    </row>
    <row r="187" spans="1:7" ht="12.75">
      <c r="A187" s="63" t="s">
        <v>663</v>
      </c>
      <c r="B187" s="63" t="s">
        <v>868</v>
      </c>
      <c r="C187" s="80"/>
      <c r="D187" s="27">
        <v>96977</v>
      </c>
      <c r="E187" s="27">
        <v>106856</v>
      </c>
      <c r="F187" s="27">
        <v>106449</v>
      </c>
      <c r="G187" s="27">
        <v>61716</v>
      </c>
    </row>
    <row r="188" spans="1:7" ht="12.75">
      <c r="A188" s="63" t="s">
        <v>663</v>
      </c>
      <c r="B188" s="63" t="s">
        <v>869</v>
      </c>
      <c r="C188" s="80"/>
      <c r="D188" s="27">
        <v>4070</v>
      </c>
      <c r="E188" s="27">
        <v>3260</v>
      </c>
      <c r="F188" s="27">
        <v>2945</v>
      </c>
      <c r="G188" s="27">
        <v>2157</v>
      </c>
    </row>
    <row r="189" spans="1:7" ht="12.75">
      <c r="A189" s="63" t="s">
        <v>663</v>
      </c>
      <c r="B189" s="63" t="s">
        <v>870</v>
      </c>
      <c r="C189" s="80"/>
      <c r="D189" s="27">
        <v>892</v>
      </c>
      <c r="E189" s="27">
        <v>813</v>
      </c>
      <c r="F189" s="27">
        <v>1368</v>
      </c>
      <c r="G189" s="27">
        <v>1164</v>
      </c>
    </row>
    <row r="190" spans="1:7" ht="12.75">
      <c r="A190" s="63" t="s">
        <v>663</v>
      </c>
      <c r="B190" s="63" t="s">
        <v>744</v>
      </c>
      <c r="C190" s="80"/>
      <c r="D190" s="27">
        <v>1619</v>
      </c>
      <c r="E190" s="27">
        <v>1548</v>
      </c>
      <c r="F190" s="27">
        <v>1199</v>
      </c>
      <c r="G190" s="27">
        <v>1989</v>
      </c>
    </row>
    <row r="191" spans="1:7" ht="12.75">
      <c r="A191" s="63" t="s">
        <v>663</v>
      </c>
      <c r="B191" s="63" t="s">
        <v>871</v>
      </c>
      <c r="C191" s="80"/>
      <c r="D191" s="27">
        <v>40463</v>
      </c>
      <c r="E191" s="27">
        <v>35416</v>
      </c>
      <c r="F191" s="27">
        <v>14437</v>
      </c>
      <c r="G191" s="27">
        <v>11854</v>
      </c>
    </row>
    <row r="192" spans="1:7" ht="12.75">
      <c r="A192" s="63" t="s">
        <v>663</v>
      </c>
      <c r="B192" s="63" t="s">
        <v>872</v>
      </c>
      <c r="C192" s="80"/>
      <c r="D192" s="27">
        <v>1503</v>
      </c>
      <c r="E192" s="27">
        <v>2797</v>
      </c>
      <c r="F192" s="27">
        <v>3095</v>
      </c>
      <c r="G192" s="27">
        <v>1691</v>
      </c>
    </row>
    <row r="193" spans="1:7" ht="12.75">
      <c r="A193" s="63" t="s">
        <v>663</v>
      </c>
      <c r="B193" s="63" t="s">
        <v>749</v>
      </c>
      <c r="C193" s="80"/>
      <c r="D193" s="27">
        <v>3445</v>
      </c>
      <c r="E193" s="27">
        <v>4362</v>
      </c>
      <c r="F193" s="27">
        <v>4362</v>
      </c>
      <c r="G193" s="27">
        <v>5154</v>
      </c>
    </row>
    <row r="194" spans="1:7" ht="12.75">
      <c r="A194" s="63" t="s">
        <v>663</v>
      </c>
      <c r="B194" s="63" t="s">
        <v>873</v>
      </c>
      <c r="C194" s="80"/>
      <c r="D194" s="27">
        <v>1268</v>
      </c>
      <c r="E194" s="27">
        <v>2316</v>
      </c>
      <c r="F194" s="27">
        <v>2316</v>
      </c>
      <c r="G194" s="27">
        <v>5243</v>
      </c>
    </row>
    <row r="195" spans="1:7" ht="12.75">
      <c r="A195" s="63" t="s">
        <v>663</v>
      </c>
      <c r="B195" s="63" t="s">
        <v>752</v>
      </c>
      <c r="C195" s="80"/>
      <c r="D195" s="27">
        <v>4392</v>
      </c>
      <c r="E195" s="27">
        <v>1814</v>
      </c>
      <c r="F195" s="27">
        <v>2745</v>
      </c>
      <c r="G195" s="27">
        <v>4085</v>
      </c>
    </row>
    <row r="196" spans="1:7" ht="12.75">
      <c r="A196" s="63" t="s">
        <v>663</v>
      </c>
      <c r="B196" s="63" t="s">
        <v>874</v>
      </c>
      <c r="C196" s="80"/>
      <c r="D196" s="27">
        <v>1334</v>
      </c>
      <c r="E196" s="27">
        <v>1858</v>
      </c>
      <c r="F196" s="27">
        <v>4059</v>
      </c>
      <c r="G196" s="27">
        <v>2545</v>
      </c>
    </row>
    <row r="197" spans="1:7" ht="12.75">
      <c r="A197" s="63" t="s">
        <v>663</v>
      </c>
      <c r="B197" s="63" t="s">
        <v>875</v>
      </c>
      <c r="C197" s="80"/>
      <c r="D197" s="27">
        <v>4928</v>
      </c>
      <c r="E197" s="27">
        <v>6639</v>
      </c>
      <c r="F197" s="27">
        <v>9308</v>
      </c>
      <c r="G197" s="27">
        <v>304</v>
      </c>
    </row>
    <row r="198" spans="1:7" ht="12.75">
      <c r="A198" s="63" t="s">
        <v>663</v>
      </c>
      <c r="B198" s="63" t="s">
        <v>876</v>
      </c>
      <c r="C198" s="80"/>
      <c r="D198" s="27">
        <v>2017</v>
      </c>
      <c r="E198" s="27">
        <v>1025</v>
      </c>
      <c r="F198" s="27">
        <v>1181</v>
      </c>
      <c r="G198" s="27">
        <v>1462</v>
      </c>
    </row>
    <row r="199" spans="1:7" ht="12.75">
      <c r="A199" s="63" t="s">
        <v>663</v>
      </c>
      <c r="B199" s="63" t="s">
        <v>759</v>
      </c>
      <c r="C199" s="80"/>
      <c r="D199" s="27">
        <v>3330</v>
      </c>
      <c r="E199" s="27">
        <v>1813</v>
      </c>
      <c r="F199" s="27">
        <v>5165</v>
      </c>
      <c r="G199" s="27">
        <v>4607</v>
      </c>
    </row>
    <row r="200" spans="1:7" ht="12.75">
      <c r="A200" s="63" t="s">
        <v>663</v>
      </c>
      <c r="B200" s="63" t="s">
        <v>877</v>
      </c>
      <c r="C200" s="80"/>
      <c r="D200" s="27">
        <v>13</v>
      </c>
      <c r="E200" s="27">
        <v>21</v>
      </c>
      <c r="F200" s="27">
        <v>37</v>
      </c>
      <c r="G200" s="27">
        <v>1</v>
      </c>
    </row>
    <row r="201" spans="1:7" ht="12.75">
      <c r="A201" s="63" t="s">
        <v>663</v>
      </c>
      <c r="B201" s="63" t="s">
        <v>762</v>
      </c>
      <c r="C201" s="80"/>
      <c r="D201" s="27">
        <v>191</v>
      </c>
      <c r="E201" s="27">
        <v>124</v>
      </c>
      <c r="F201" s="27">
        <v>10</v>
      </c>
      <c r="G201" s="27">
        <v>70</v>
      </c>
    </row>
    <row r="202" spans="1:7" ht="12.75">
      <c r="A202" s="63" t="s">
        <v>663</v>
      </c>
      <c r="B202" s="63" t="s">
        <v>878</v>
      </c>
      <c r="C202" s="80"/>
      <c r="D202" s="27">
        <v>12267</v>
      </c>
      <c r="E202" s="27">
        <v>5939</v>
      </c>
      <c r="F202" s="27">
        <v>7362</v>
      </c>
      <c r="G202" s="27">
        <v>3889</v>
      </c>
    </row>
    <row r="203" spans="1:7" ht="12.75">
      <c r="A203" s="63" t="s">
        <v>663</v>
      </c>
      <c r="B203" s="63" t="s">
        <v>765</v>
      </c>
      <c r="C203" s="80"/>
      <c r="D203" s="27">
        <v>2634</v>
      </c>
      <c r="E203" s="27">
        <v>1986</v>
      </c>
      <c r="F203" s="27">
        <v>3441</v>
      </c>
      <c r="G203" s="27">
        <v>3070</v>
      </c>
    </row>
    <row r="204" spans="1:7" ht="12.75">
      <c r="A204" s="63" t="s">
        <v>663</v>
      </c>
      <c r="B204" s="63" t="s">
        <v>766</v>
      </c>
      <c r="C204" s="80"/>
      <c r="D204" s="27">
        <v>317</v>
      </c>
      <c r="E204" s="27">
        <v>543</v>
      </c>
      <c r="F204" s="27">
        <v>2281</v>
      </c>
      <c r="G204" s="27">
        <v>1856</v>
      </c>
    </row>
    <row r="205" spans="1:7" ht="12.75">
      <c r="A205" s="65" t="s">
        <v>663</v>
      </c>
      <c r="B205" s="65" t="s">
        <v>767</v>
      </c>
      <c r="C205" s="81"/>
      <c r="D205" s="79">
        <v>1878</v>
      </c>
      <c r="E205" s="79">
        <v>2002</v>
      </c>
      <c r="F205" s="79">
        <v>1950</v>
      </c>
      <c r="G205" s="79">
        <v>2161</v>
      </c>
    </row>
    <row r="206" spans="1:7" ht="12.75">
      <c r="A206" s="166" t="s">
        <v>352</v>
      </c>
      <c r="B206" s="166"/>
      <c r="C206" s="169"/>
      <c r="D206" s="169"/>
      <c r="E206" s="169"/>
      <c r="F206" s="169"/>
      <c r="G206" s="169"/>
    </row>
    <row r="207" spans="1:7" ht="12.75">
      <c r="A207" s="61" t="s">
        <v>79</v>
      </c>
      <c r="B207" s="61" t="s">
        <v>351</v>
      </c>
      <c r="C207" s="82"/>
      <c r="D207" s="82"/>
      <c r="E207" s="82"/>
      <c r="F207" s="82"/>
      <c r="G207" s="82"/>
    </row>
    <row r="208" spans="1:7" ht="12.75">
      <c r="A208" s="63" t="s">
        <v>364</v>
      </c>
      <c r="B208" s="63" t="s">
        <v>879</v>
      </c>
      <c r="C208" s="80"/>
      <c r="D208" s="80"/>
      <c r="E208" s="80"/>
      <c r="F208" s="80"/>
      <c r="G208" s="80"/>
    </row>
    <row r="209" spans="1:7" ht="12.75">
      <c r="A209" s="63" t="s">
        <v>880</v>
      </c>
      <c r="B209" s="63" t="s">
        <v>881</v>
      </c>
      <c r="C209" s="27">
        <v>398</v>
      </c>
      <c r="D209" s="27">
        <v>221</v>
      </c>
      <c r="E209" s="27">
        <v>238</v>
      </c>
      <c r="F209" s="27">
        <v>186</v>
      </c>
      <c r="G209" s="27">
        <v>93</v>
      </c>
    </row>
    <row r="210" spans="1:7" ht="12.75">
      <c r="A210" s="63" t="s">
        <v>880</v>
      </c>
      <c r="B210" s="63" t="s">
        <v>882</v>
      </c>
      <c r="C210" s="80"/>
      <c r="D210" s="80"/>
      <c r="E210" s="80"/>
      <c r="F210" s="80"/>
      <c r="G210" s="27">
        <v>76</v>
      </c>
    </row>
    <row r="211" spans="1:7" ht="12.75">
      <c r="A211" s="63" t="s">
        <v>109</v>
      </c>
      <c r="B211" s="63" t="s">
        <v>883</v>
      </c>
      <c r="C211" s="27">
        <v>192</v>
      </c>
      <c r="D211" s="27">
        <v>178</v>
      </c>
      <c r="E211" s="27">
        <v>194</v>
      </c>
      <c r="F211" s="27">
        <v>179</v>
      </c>
      <c r="G211" s="27">
        <v>218</v>
      </c>
    </row>
    <row r="212" spans="1:7" ht="12.75">
      <c r="A212" s="63" t="s">
        <v>463</v>
      </c>
      <c r="B212" s="63" t="s">
        <v>884</v>
      </c>
      <c r="C212" s="27">
        <v>4890</v>
      </c>
      <c r="D212" s="27">
        <v>5540</v>
      </c>
      <c r="E212" s="27">
        <v>5040</v>
      </c>
      <c r="F212" s="27">
        <v>5950</v>
      </c>
      <c r="G212" s="27">
        <v>6300</v>
      </c>
    </row>
    <row r="213" spans="1:7" ht="12.75">
      <c r="A213" s="63" t="s">
        <v>798</v>
      </c>
      <c r="B213" s="63" t="s">
        <v>885</v>
      </c>
      <c r="C213" s="80"/>
      <c r="D213" s="80"/>
      <c r="E213" s="80"/>
      <c r="F213" s="80"/>
      <c r="G213" s="80"/>
    </row>
    <row r="214" spans="1:7" ht="12.75">
      <c r="A214" s="63" t="s">
        <v>798</v>
      </c>
      <c r="B214" s="63" t="s">
        <v>886</v>
      </c>
      <c r="C214" s="80"/>
      <c r="D214" s="80"/>
      <c r="E214" s="80"/>
      <c r="F214" s="80"/>
      <c r="G214" s="80"/>
    </row>
    <row r="215" spans="1:7" ht="12.75">
      <c r="A215" s="63" t="s">
        <v>798</v>
      </c>
      <c r="B215" s="63" t="s">
        <v>887</v>
      </c>
      <c r="C215" s="80"/>
      <c r="D215" s="80"/>
      <c r="E215" s="80"/>
      <c r="F215" s="80"/>
      <c r="G215" s="80"/>
    </row>
    <row r="216" spans="1:7" ht="12.75">
      <c r="A216" s="63" t="s">
        <v>798</v>
      </c>
      <c r="B216" s="63" t="s">
        <v>888</v>
      </c>
      <c r="C216" s="80"/>
      <c r="D216" s="80"/>
      <c r="E216" s="80"/>
      <c r="F216" s="80"/>
      <c r="G216" s="80"/>
    </row>
    <row r="217" spans="1:7" ht="12.75">
      <c r="A217" s="63" t="s">
        <v>798</v>
      </c>
      <c r="B217" s="63" t="s">
        <v>594</v>
      </c>
      <c r="C217" s="80"/>
      <c r="D217" s="80"/>
      <c r="E217" s="80"/>
      <c r="F217" s="80"/>
      <c r="G217" s="80"/>
    </row>
    <row r="218" spans="1:7" ht="12.75">
      <c r="A218" s="63" t="s">
        <v>595</v>
      </c>
      <c r="B218" s="63" t="s">
        <v>889</v>
      </c>
      <c r="C218" s="80"/>
      <c r="D218" s="80"/>
      <c r="E218" s="80"/>
      <c r="F218" s="80"/>
      <c r="G218" s="80">
        <v>920</v>
      </c>
    </row>
    <row r="219" spans="1:7" ht="12.75">
      <c r="A219" s="63" t="s">
        <v>595</v>
      </c>
      <c r="B219" s="63" t="s">
        <v>890</v>
      </c>
      <c r="C219" s="80"/>
      <c r="D219" s="80"/>
      <c r="E219" s="80"/>
      <c r="F219" s="80"/>
      <c r="G219" s="80"/>
    </row>
    <row r="220" spans="1:7" ht="12.75">
      <c r="A220" s="63" t="s">
        <v>631</v>
      </c>
      <c r="B220" s="63" t="s">
        <v>632</v>
      </c>
      <c r="C220" s="80"/>
      <c r="D220" s="80"/>
      <c r="E220" s="80"/>
      <c r="F220" s="80"/>
      <c r="G220" s="80"/>
    </row>
    <row r="221" spans="1:7" ht="12.75">
      <c r="A221" s="63" t="s">
        <v>631</v>
      </c>
      <c r="B221" s="63" t="s">
        <v>891</v>
      </c>
      <c r="C221" s="80"/>
      <c r="D221" s="80"/>
      <c r="E221" s="80"/>
      <c r="F221" s="80"/>
      <c r="G221" s="80"/>
    </row>
    <row r="222" spans="1:7" ht="12.75">
      <c r="A222" s="63" t="s">
        <v>631</v>
      </c>
      <c r="B222" s="63" t="s">
        <v>892</v>
      </c>
      <c r="C222" s="80"/>
      <c r="D222" s="80"/>
      <c r="E222" s="80"/>
      <c r="F222" s="80"/>
      <c r="G222" s="80"/>
    </row>
    <row r="223" spans="1:7" ht="12.75">
      <c r="A223" s="65" t="s">
        <v>631</v>
      </c>
      <c r="B223" s="65" t="s">
        <v>893</v>
      </c>
      <c r="C223" s="81"/>
      <c r="D223" s="81"/>
      <c r="E223" s="81"/>
      <c r="F223" s="81"/>
      <c r="G223" s="81"/>
    </row>
  </sheetData>
  <mergeCells count="8">
    <mergeCell ref="A4:G4"/>
    <mergeCell ref="A100:G100"/>
    <mergeCell ref="A206:G206"/>
    <mergeCell ref="A76:G76"/>
    <mergeCell ref="A83:G83"/>
    <mergeCell ref="A64:G64"/>
    <mergeCell ref="A67:G67"/>
    <mergeCell ref="A12:G12"/>
  </mergeCells>
  <printOptions horizontalCentered="1"/>
  <pageMargins left="0.75" right="0.75" top="1" bottom="1" header="0.492125985" footer="0.492125985"/>
  <pageSetup fitToHeight="0" horizontalDpi="300" verticalDpi="300" orientation="portrait" paperSize="9" r:id="rId1"/>
  <headerFooter alignWithMargins="0">
    <oddHeader>&amp;C&amp;8ANNEX B: EXPOSURES OF THE PUBLIC AND WORKERS FROM VARIOUS SOURCES OF RADIATION</oddHeader>
    <oddFooter>&amp;L&amp;8Table &amp;A&amp;C&amp;8Page &amp;P of &amp;N&amp;R&amp;8UNSCEAR 2008 Report</oddFooter>
  </headerFooter>
  <rowBreaks count="4" manualBreakCount="4">
    <brk id="56" max="6" man="1"/>
    <brk id="99" max="255" man="1"/>
    <brk id="150" max="255" man="1"/>
    <brk id="20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26"/>
  <sheetViews>
    <sheetView showGridLines="0" zoomScaleSheetLayoutView="100" workbookViewId="0" topLeftCell="A1">
      <pane ySplit="3" topLeftCell="BM4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2.140625" style="2" customWidth="1"/>
    <col min="2" max="2" width="20.7109375" style="2" customWidth="1"/>
    <col min="3" max="7" width="8.00390625" style="2" customWidth="1"/>
    <col min="8" max="9" width="9.140625" style="2" customWidth="1"/>
  </cols>
  <sheetData>
    <row r="1" spans="1:7" ht="12.75">
      <c r="A1" s="198" t="s">
        <v>1165</v>
      </c>
      <c r="B1" s="199"/>
      <c r="C1" s="199"/>
      <c r="D1" s="199"/>
      <c r="E1" s="199"/>
      <c r="F1" s="199"/>
      <c r="G1" s="199"/>
    </row>
    <row r="2" ht="12.75" customHeight="1">
      <c r="J2" s="4"/>
    </row>
    <row r="3" spans="1:7" ht="12.75">
      <c r="A3" s="76" t="s">
        <v>274</v>
      </c>
      <c r="B3" s="76" t="s">
        <v>346</v>
      </c>
      <c r="C3" s="85">
        <v>1998</v>
      </c>
      <c r="D3" s="85">
        <v>1999</v>
      </c>
      <c r="E3" s="85">
        <v>2000</v>
      </c>
      <c r="F3" s="85">
        <v>2001</v>
      </c>
      <c r="G3" s="85">
        <v>2002</v>
      </c>
    </row>
    <row r="4" spans="1:7" ht="12.75">
      <c r="A4" s="170" t="s">
        <v>647</v>
      </c>
      <c r="B4" s="195"/>
      <c r="C4" s="196"/>
      <c r="D4" s="196"/>
      <c r="E4" s="196"/>
      <c r="F4" s="196"/>
      <c r="G4" s="197"/>
    </row>
    <row r="5" spans="1:9" ht="12.75">
      <c r="A5" s="86" t="s">
        <v>645</v>
      </c>
      <c r="B5" s="87" t="s">
        <v>768</v>
      </c>
      <c r="C5" s="88">
        <v>0.004</v>
      </c>
      <c r="D5" s="88">
        <v>0.003</v>
      </c>
      <c r="E5" s="88">
        <v>0.003</v>
      </c>
      <c r="F5" s="88">
        <v>0.002</v>
      </c>
      <c r="G5" s="88">
        <v>0.002</v>
      </c>
      <c r="I5"/>
    </row>
    <row r="6" spans="1:9" ht="12.75">
      <c r="A6" s="89" t="s">
        <v>645</v>
      </c>
      <c r="B6" s="90" t="s">
        <v>769</v>
      </c>
      <c r="C6" s="91">
        <v>0.089</v>
      </c>
      <c r="D6" s="91">
        <v>0.028</v>
      </c>
      <c r="E6" s="91">
        <v>0.031</v>
      </c>
      <c r="F6" s="91">
        <v>0.023</v>
      </c>
      <c r="G6" s="91">
        <v>0.039</v>
      </c>
      <c r="I6"/>
    </row>
    <row r="7" spans="1:9" ht="12.75">
      <c r="A7" s="89" t="s">
        <v>645</v>
      </c>
      <c r="B7" s="90" t="s">
        <v>770</v>
      </c>
      <c r="C7" s="91">
        <v>0.75</v>
      </c>
      <c r="D7" s="91">
        <v>0.076</v>
      </c>
      <c r="E7" s="91">
        <v>0.11</v>
      </c>
      <c r="F7" s="91">
        <v>0.11</v>
      </c>
      <c r="G7" s="91">
        <v>0.11</v>
      </c>
      <c r="I7"/>
    </row>
    <row r="8" spans="1:9" ht="12.75">
      <c r="A8" s="89" t="s">
        <v>645</v>
      </c>
      <c r="B8" s="90" t="s">
        <v>771</v>
      </c>
      <c r="C8" s="91">
        <v>0.19</v>
      </c>
      <c r="D8" s="91">
        <v>0.043</v>
      </c>
      <c r="E8" s="91">
        <v>0.037</v>
      </c>
      <c r="F8" s="91">
        <v>0.041</v>
      </c>
      <c r="G8" s="91">
        <v>0.041</v>
      </c>
      <c r="I8"/>
    </row>
    <row r="9" spans="1:9" ht="12.75">
      <c r="A9" s="89" t="s">
        <v>645</v>
      </c>
      <c r="B9" s="90" t="s">
        <v>772</v>
      </c>
      <c r="C9" s="91">
        <v>0.013</v>
      </c>
      <c r="D9" s="91">
        <v>0.009</v>
      </c>
      <c r="E9" s="91">
        <v>0.011</v>
      </c>
      <c r="F9" s="91">
        <v>0.057</v>
      </c>
      <c r="G9" s="91">
        <v>0.006</v>
      </c>
      <c r="I9"/>
    </row>
    <row r="10" spans="1:9" ht="12.75">
      <c r="A10" s="89" t="s">
        <v>645</v>
      </c>
      <c r="B10" s="90" t="s">
        <v>773</v>
      </c>
      <c r="C10" s="91"/>
      <c r="D10" s="91"/>
      <c r="E10" s="91"/>
      <c r="F10" s="91"/>
      <c r="G10" s="91"/>
      <c r="I10"/>
    </row>
    <row r="11" spans="1:9" ht="12.75">
      <c r="A11" s="92" t="s">
        <v>645</v>
      </c>
      <c r="B11" s="93" t="s">
        <v>1092</v>
      </c>
      <c r="C11" s="94"/>
      <c r="D11" s="94"/>
      <c r="E11" s="94"/>
      <c r="F11" s="94"/>
      <c r="G11" s="94"/>
      <c r="I11"/>
    </row>
    <row r="12" spans="1:9" ht="12.75">
      <c r="A12" s="170" t="s">
        <v>381</v>
      </c>
      <c r="B12" s="195"/>
      <c r="C12" s="196"/>
      <c r="D12" s="196"/>
      <c r="E12" s="196"/>
      <c r="F12" s="196"/>
      <c r="G12" s="197"/>
      <c r="I12"/>
    </row>
    <row r="13" spans="1:9" ht="12.75">
      <c r="A13" s="86" t="s">
        <v>1118</v>
      </c>
      <c r="B13" s="87" t="s">
        <v>380</v>
      </c>
      <c r="C13" s="88">
        <v>8E-07</v>
      </c>
      <c r="D13" s="88">
        <v>9.54E-05</v>
      </c>
      <c r="E13" s="88">
        <v>0.00117</v>
      </c>
      <c r="F13" s="88"/>
      <c r="G13" s="88"/>
      <c r="I13"/>
    </row>
    <row r="14" spans="1:9" ht="12.75">
      <c r="A14" s="89" t="s">
        <v>1118</v>
      </c>
      <c r="B14" s="90" t="s">
        <v>382</v>
      </c>
      <c r="C14" s="91">
        <v>0.00145</v>
      </c>
      <c r="D14" s="91">
        <v>0.00496</v>
      </c>
      <c r="E14" s="91">
        <v>0.00323</v>
      </c>
      <c r="F14" s="91">
        <v>0.0035</v>
      </c>
      <c r="G14" s="91">
        <v>0.00396</v>
      </c>
      <c r="I14"/>
    </row>
    <row r="15" spans="1:9" ht="12.75">
      <c r="A15" s="89" t="s">
        <v>109</v>
      </c>
      <c r="B15" s="90" t="s">
        <v>774</v>
      </c>
      <c r="C15" s="91">
        <v>0.003</v>
      </c>
      <c r="D15" s="91">
        <v>0.014</v>
      </c>
      <c r="E15" s="91">
        <v>0.079</v>
      </c>
      <c r="F15" s="91"/>
      <c r="G15" s="91">
        <f>0.00087+0.0089</f>
        <v>0.00977</v>
      </c>
      <c r="I15"/>
    </row>
    <row r="16" spans="1:9" ht="12.75">
      <c r="A16" s="89" t="s">
        <v>199</v>
      </c>
      <c r="B16" s="90" t="s">
        <v>444</v>
      </c>
      <c r="C16" s="91">
        <v>0.0129</v>
      </c>
      <c r="D16" s="91">
        <v>0.0106</v>
      </c>
      <c r="E16" s="91">
        <v>0.00293</v>
      </c>
      <c r="F16" s="91">
        <v>0.00126</v>
      </c>
      <c r="G16" s="91">
        <v>0.00178</v>
      </c>
      <c r="I16"/>
    </row>
    <row r="17" spans="1:9" ht="12.75">
      <c r="A17" s="89" t="s">
        <v>199</v>
      </c>
      <c r="B17" s="90" t="s">
        <v>775</v>
      </c>
      <c r="C17" s="91"/>
      <c r="D17" s="91">
        <v>0.0025</v>
      </c>
      <c r="E17" s="91">
        <v>0.003</v>
      </c>
      <c r="F17" s="91">
        <v>0.0012</v>
      </c>
      <c r="G17" s="91">
        <v>0.859</v>
      </c>
      <c r="I17"/>
    </row>
    <row r="18" spans="1:9" ht="12.75">
      <c r="A18" s="89" t="s">
        <v>199</v>
      </c>
      <c r="B18" s="90" t="s">
        <v>447</v>
      </c>
      <c r="C18" s="91">
        <v>0.0765</v>
      </c>
      <c r="D18" s="91">
        <v>0.039</v>
      </c>
      <c r="E18" s="91">
        <v>0.0224</v>
      </c>
      <c r="F18" s="91">
        <v>0.017</v>
      </c>
      <c r="G18" s="91">
        <v>0.0069</v>
      </c>
      <c r="I18"/>
    </row>
    <row r="19" spans="1:9" ht="12.75">
      <c r="A19" s="89" t="s">
        <v>199</v>
      </c>
      <c r="B19" s="90" t="s">
        <v>448</v>
      </c>
      <c r="C19" s="91">
        <v>0.048</v>
      </c>
      <c r="D19" s="91">
        <v>0.18</v>
      </c>
      <c r="E19" s="91">
        <v>0.13</v>
      </c>
      <c r="F19" s="91">
        <v>0.18</v>
      </c>
      <c r="G19" s="91">
        <v>0.26</v>
      </c>
      <c r="I19"/>
    </row>
    <row r="20" spans="1:9" ht="12.75">
      <c r="A20" s="89" t="s">
        <v>199</v>
      </c>
      <c r="B20" s="90" t="s">
        <v>449</v>
      </c>
      <c r="C20" s="91">
        <v>0.027</v>
      </c>
      <c r="D20" s="91">
        <v>0.014</v>
      </c>
      <c r="E20" s="91">
        <v>0.0082</v>
      </c>
      <c r="F20" s="91">
        <v>0.011</v>
      </c>
      <c r="G20" s="91">
        <v>0.0061</v>
      </c>
      <c r="I20"/>
    </row>
    <row r="21" spans="1:9" ht="12.75">
      <c r="A21" s="89" t="s">
        <v>468</v>
      </c>
      <c r="B21" s="90" t="s">
        <v>776</v>
      </c>
      <c r="C21" s="91"/>
      <c r="D21" s="91"/>
      <c r="E21" s="91"/>
      <c r="F21" s="91"/>
      <c r="G21" s="91"/>
      <c r="I21"/>
    </row>
    <row r="22" spans="1:9" ht="12.75">
      <c r="A22" s="89" t="s">
        <v>483</v>
      </c>
      <c r="B22" s="90" t="s">
        <v>777</v>
      </c>
      <c r="C22" s="91">
        <v>0.0022</v>
      </c>
      <c r="D22" s="91">
        <v>0.0031</v>
      </c>
      <c r="E22" s="91">
        <v>0.0097</v>
      </c>
      <c r="F22" s="91" t="s">
        <v>895</v>
      </c>
      <c r="G22" s="91">
        <v>0.00023</v>
      </c>
      <c r="I22"/>
    </row>
    <row r="23" spans="1:9" ht="12.75">
      <c r="A23" s="89" t="s">
        <v>483</v>
      </c>
      <c r="B23" s="90" t="s">
        <v>778</v>
      </c>
      <c r="C23" s="91" t="s">
        <v>1108</v>
      </c>
      <c r="D23" s="91" t="s">
        <v>1108</v>
      </c>
      <c r="E23" s="91" t="s">
        <v>1108</v>
      </c>
      <c r="F23" s="91" t="s">
        <v>1108</v>
      </c>
      <c r="G23" s="91" t="s">
        <v>1108</v>
      </c>
      <c r="I23"/>
    </row>
    <row r="24" spans="1:9" ht="12.75">
      <c r="A24" s="89" t="s">
        <v>483</v>
      </c>
      <c r="B24" s="90" t="s">
        <v>779</v>
      </c>
      <c r="C24" s="91" t="s">
        <v>1108</v>
      </c>
      <c r="D24" s="91" t="s">
        <v>1108</v>
      </c>
      <c r="E24" s="91" t="s">
        <v>1108</v>
      </c>
      <c r="F24" s="91" t="s">
        <v>1108</v>
      </c>
      <c r="G24" s="91" t="s">
        <v>1108</v>
      </c>
      <c r="I24"/>
    </row>
    <row r="25" spans="1:9" ht="12.75">
      <c r="A25" s="89" t="s">
        <v>483</v>
      </c>
      <c r="B25" s="90" t="s">
        <v>780</v>
      </c>
      <c r="C25" s="91" t="s">
        <v>1108</v>
      </c>
      <c r="D25" s="91" t="s">
        <v>1108</v>
      </c>
      <c r="E25" s="91" t="s">
        <v>1108</v>
      </c>
      <c r="F25" s="91" t="s">
        <v>1108</v>
      </c>
      <c r="G25" s="91" t="s">
        <v>1108</v>
      </c>
      <c r="I25"/>
    </row>
    <row r="26" spans="1:9" ht="12.75">
      <c r="A26" s="89" t="s">
        <v>483</v>
      </c>
      <c r="B26" s="90" t="s">
        <v>781</v>
      </c>
      <c r="C26" s="91" t="s">
        <v>1108</v>
      </c>
      <c r="D26" s="91" t="s">
        <v>1108</v>
      </c>
      <c r="E26" s="91" t="s">
        <v>1108</v>
      </c>
      <c r="F26" s="91" t="s">
        <v>1108</v>
      </c>
      <c r="G26" s="91" t="s">
        <v>1108</v>
      </c>
      <c r="I26"/>
    </row>
    <row r="27" spans="1:9" ht="12.75">
      <c r="A27" s="89" t="s">
        <v>483</v>
      </c>
      <c r="B27" s="90" t="s">
        <v>782</v>
      </c>
      <c r="C27" s="91" t="s">
        <v>1108</v>
      </c>
      <c r="D27" s="91" t="s">
        <v>1108</v>
      </c>
      <c r="E27" s="91" t="s">
        <v>1108</v>
      </c>
      <c r="F27" s="91" t="s">
        <v>1108</v>
      </c>
      <c r="G27" s="91" t="s">
        <v>1108</v>
      </c>
      <c r="I27"/>
    </row>
    <row r="28" spans="1:9" ht="12.75">
      <c r="A28" s="89" t="s">
        <v>483</v>
      </c>
      <c r="B28" s="90" t="s">
        <v>783</v>
      </c>
      <c r="C28" s="91" t="s">
        <v>1108</v>
      </c>
      <c r="D28" s="91" t="s">
        <v>1108</v>
      </c>
      <c r="E28" s="91" t="s">
        <v>1108</v>
      </c>
      <c r="F28" s="91" t="s">
        <v>1108</v>
      </c>
      <c r="G28" s="91" t="s">
        <v>1108</v>
      </c>
      <c r="I28"/>
    </row>
    <row r="29" spans="1:9" ht="12.75">
      <c r="A29" s="89" t="s">
        <v>483</v>
      </c>
      <c r="B29" s="90" t="s">
        <v>511</v>
      </c>
      <c r="C29" s="91" t="s">
        <v>1108</v>
      </c>
      <c r="D29" s="91" t="s">
        <v>1108</v>
      </c>
      <c r="E29" s="91" t="s">
        <v>1108</v>
      </c>
      <c r="F29" s="91" t="s">
        <v>1108</v>
      </c>
      <c r="G29" s="91" t="s">
        <v>1108</v>
      </c>
      <c r="I29"/>
    </row>
    <row r="30" spans="1:9" ht="12.75">
      <c r="A30" s="89" t="s">
        <v>483</v>
      </c>
      <c r="B30" s="90" t="s">
        <v>1256</v>
      </c>
      <c r="C30" s="91" t="s">
        <v>1108</v>
      </c>
      <c r="D30" s="91" t="s">
        <v>1108</v>
      </c>
      <c r="E30" s="91">
        <v>0.00038</v>
      </c>
      <c r="F30" s="91" t="s">
        <v>1108</v>
      </c>
      <c r="G30" s="91" t="s">
        <v>1108</v>
      </c>
      <c r="I30"/>
    </row>
    <row r="31" spans="1:9" ht="12.75">
      <c r="A31" s="89" t="s">
        <v>21</v>
      </c>
      <c r="B31" s="90" t="s">
        <v>784</v>
      </c>
      <c r="C31" s="91">
        <f>0.0188+0.0237</f>
        <v>0.042499999999999996</v>
      </c>
      <c r="D31" s="91">
        <f>0.0093+0.0117</f>
        <v>0.020999999999999998</v>
      </c>
      <c r="E31" s="91">
        <v>0.098</v>
      </c>
      <c r="F31" s="91">
        <v>0.0211</v>
      </c>
      <c r="G31" s="91">
        <v>0.0681</v>
      </c>
      <c r="I31"/>
    </row>
    <row r="32" spans="1:9" ht="12.75">
      <c r="A32" s="89" t="s">
        <v>138</v>
      </c>
      <c r="B32" s="90" t="s">
        <v>606</v>
      </c>
      <c r="C32" s="91">
        <v>0.109</v>
      </c>
      <c r="D32" s="91">
        <v>0.053</v>
      </c>
      <c r="E32" s="91">
        <v>0.212</v>
      </c>
      <c r="F32" s="91">
        <v>0.53</v>
      </c>
      <c r="G32" s="91">
        <v>0.917</v>
      </c>
      <c r="I32"/>
    </row>
    <row r="33" spans="1:9" ht="12.75">
      <c r="A33" s="89" t="s">
        <v>138</v>
      </c>
      <c r="B33" s="90" t="s">
        <v>1083</v>
      </c>
      <c r="C33" s="91">
        <v>0.008</v>
      </c>
      <c r="D33" s="91">
        <v>0.009</v>
      </c>
      <c r="E33" s="91">
        <v>0.007</v>
      </c>
      <c r="F33" s="91">
        <v>0.005</v>
      </c>
      <c r="G33" s="91">
        <v>0.008</v>
      </c>
      <c r="I33"/>
    </row>
    <row r="34" spans="1:9" ht="12.75">
      <c r="A34" s="89" t="s">
        <v>116</v>
      </c>
      <c r="B34" s="90" t="s">
        <v>785</v>
      </c>
      <c r="C34" s="91">
        <v>0.007</v>
      </c>
      <c r="D34" s="91">
        <v>0.002</v>
      </c>
      <c r="E34" s="91">
        <v>0.008</v>
      </c>
      <c r="F34" s="91">
        <v>0.0006</v>
      </c>
      <c r="G34" s="91">
        <v>0.0005</v>
      </c>
      <c r="I34"/>
    </row>
    <row r="35" spans="1:9" ht="12.75">
      <c r="A35" s="89" t="s">
        <v>116</v>
      </c>
      <c r="B35" s="90" t="s">
        <v>786</v>
      </c>
      <c r="C35" s="91">
        <v>0.065</v>
      </c>
      <c r="D35" s="91">
        <v>0.044</v>
      </c>
      <c r="E35" s="91">
        <v>0.045</v>
      </c>
      <c r="F35" s="91">
        <v>0.11</v>
      </c>
      <c r="G35" s="91">
        <v>0.38</v>
      </c>
      <c r="I35"/>
    </row>
    <row r="36" spans="1:9" ht="12.75">
      <c r="A36" s="89" t="s">
        <v>116</v>
      </c>
      <c r="B36" s="90" t="s">
        <v>787</v>
      </c>
      <c r="C36" s="91">
        <v>0.92</v>
      </c>
      <c r="D36" s="91">
        <v>0.22</v>
      </c>
      <c r="E36" s="91">
        <v>2.31</v>
      </c>
      <c r="F36" s="91">
        <v>1.29</v>
      </c>
      <c r="G36" s="91">
        <v>0.34</v>
      </c>
      <c r="I36"/>
    </row>
    <row r="37" spans="1:9" ht="12.75">
      <c r="A37" s="89" t="s">
        <v>116</v>
      </c>
      <c r="B37" s="90" t="s">
        <v>622</v>
      </c>
      <c r="C37" s="91">
        <v>2</v>
      </c>
      <c r="D37" s="91">
        <v>0.52</v>
      </c>
      <c r="E37" s="91">
        <v>0.235</v>
      </c>
      <c r="F37" s="91">
        <v>0.347</v>
      </c>
      <c r="G37" s="91">
        <v>0.09</v>
      </c>
      <c r="I37"/>
    </row>
    <row r="38" spans="1:9" ht="12.75">
      <c r="A38" s="89" t="s">
        <v>142</v>
      </c>
      <c r="B38" s="90" t="s">
        <v>626</v>
      </c>
      <c r="C38" s="91">
        <v>0.42</v>
      </c>
      <c r="D38" s="91">
        <v>0.26</v>
      </c>
      <c r="E38" s="91">
        <v>0.96</v>
      </c>
      <c r="F38" s="91">
        <v>1.1</v>
      </c>
      <c r="G38" s="91">
        <v>0.9</v>
      </c>
      <c r="I38"/>
    </row>
    <row r="39" spans="1:9" ht="12.75">
      <c r="A39" s="89" t="s">
        <v>142</v>
      </c>
      <c r="B39" s="90" t="s">
        <v>627</v>
      </c>
      <c r="C39" s="91">
        <v>0.0095</v>
      </c>
      <c r="D39" s="91">
        <v>0.015</v>
      </c>
      <c r="E39" s="91">
        <v>0.014</v>
      </c>
      <c r="F39" s="91">
        <v>0.091</v>
      </c>
      <c r="G39" s="91">
        <v>0.079</v>
      </c>
      <c r="I39"/>
    </row>
    <row r="40" spans="1:9" ht="12.75">
      <c r="A40" s="89" t="s">
        <v>663</v>
      </c>
      <c r="B40" s="90" t="s">
        <v>788</v>
      </c>
      <c r="C40" s="91"/>
      <c r="D40" s="91"/>
      <c r="E40" s="91">
        <v>1.97</v>
      </c>
      <c r="F40" s="91">
        <v>0.72</v>
      </c>
      <c r="G40" s="91">
        <v>10</v>
      </c>
      <c r="I40"/>
    </row>
    <row r="41" spans="1:9" ht="12.75">
      <c r="A41" s="89" t="s">
        <v>663</v>
      </c>
      <c r="B41" s="90" t="s">
        <v>789</v>
      </c>
      <c r="C41" s="91"/>
      <c r="D41" s="91">
        <v>1.89</v>
      </c>
      <c r="E41" s="91">
        <v>0.53</v>
      </c>
      <c r="F41" s="91">
        <v>0.4</v>
      </c>
      <c r="G41" s="91">
        <v>0.38</v>
      </c>
      <c r="I41"/>
    </row>
    <row r="42" spans="1:9" ht="12.75">
      <c r="A42" s="89" t="s">
        <v>663</v>
      </c>
      <c r="B42" s="90" t="s">
        <v>669</v>
      </c>
      <c r="C42" s="91"/>
      <c r="D42" s="91">
        <v>0.0007</v>
      </c>
      <c r="E42" s="91">
        <v>0.006</v>
      </c>
      <c r="F42" s="91">
        <v>0.004</v>
      </c>
      <c r="G42" s="91">
        <v>0.007</v>
      </c>
      <c r="I42"/>
    </row>
    <row r="43" spans="1:9" ht="12.75">
      <c r="A43" s="89" t="s">
        <v>663</v>
      </c>
      <c r="B43" s="90" t="s">
        <v>670</v>
      </c>
      <c r="C43" s="91"/>
      <c r="D43" s="91"/>
      <c r="E43" s="91"/>
      <c r="F43" s="91">
        <v>0.031</v>
      </c>
      <c r="G43" s="91">
        <v>0.023</v>
      </c>
      <c r="I43"/>
    </row>
    <row r="44" spans="1:9" ht="12.75">
      <c r="A44" s="89" t="s">
        <v>663</v>
      </c>
      <c r="B44" s="90" t="s">
        <v>671</v>
      </c>
      <c r="C44" s="91"/>
      <c r="D44" s="91">
        <v>0.21</v>
      </c>
      <c r="E44" s="91">
        <v>0.25</v>
      </c>
      <c r="F44" s="91">
        <v>0.066</v>
      </c>
      <c r="G44" s="91">
        <v>0.031</v>
      </c>
      <c r="I44"/>
    </row>
    <row r="45" spans="1:9" ht="12.75">
      <c r="A45" s="89" t="s">
        <v>663</v>
      </c>
      <c r="B45" s="90" t="s">
        <v>790</v>
      </c>
      <c r="C45" s="91"/>
      <c r="D45" s="91">
        <v>0.19</v>
      </c>
      <c r="E45" s="91">
        <v>0.17</v>
      </c>
      <c r="F45" s="91">
        <v>0.19</v>
      </c>
      <c r="G45" s="91">
        <v>0.14</v>
      </c>
      <c r="I45"/>
    </row>
    <row r="46" spans="1:9" ht="12.75">
      <c r="A46" s="89" t="s">
        <v>663</v>
      </c>
      <c r="B46" s="90" t="s">
        <v>674</v>
      </c>
      <c r="C46" s="91"/>
      <c r="D46" s="91">
        <v>0.014</v>
      </c>
      <c r="E46" s="91">
        <v>0.003</v>
      </c>
      <c r="F46" s="91">
        <v>0.004</v>
      </c>
      <c r="G46" s="91">
        <v>0.003</v>
      </c>
      <c r="I46"/>
    </row>
    <row r="47" spans="1:9" ht="12.75">
      <c r="A47" s="89" t="s">
        <v>663</v>
      </c>
      <c r="B47" s="90" t="s">
        <v>675</v>
      </c>
      <c r="C47" s="91"/>
      <c r="D47" s="91">
        <v>1.51</v>
      </c>
      <c r="E47" s="91">
        <v>0.84</v>
      </c>
      <c r="F47" s="91">
        <v>0.82</v>
      </c>
      <c r="G47" s="91">
        <v>0.34</v>
      </c>
      <c r="I47"/>
    </row>
    <row r="48" spans="1:9" ht="12.75">
      <c r="A48" s="89" t="s">
        <v>663</v>
      </c>
      <c r="B48" s="90" t="s">
        <v>676</v>
      </c>
      <c r="C48" s="91"/>
      <c r="D48" s="91">
        <v>0.078</v>
      </c>
      <c r="E48" s="91">
        <v>0.007</v>
      </c>
      <c r="F48" s="91">
        <v>0.003</v>
      </c>
      <c r="G48" s="91">
        <v>0.01</v>
      </c>
      <c r="I48"/>
    </row>
    <row r="49" spans="1:9" ht="12.75">
      <c r="A49" s="89" t="s">
        <v>663</v>
      </c>
      <c r="B49" s="90" t="s">
        <v>677</v>
      </c>
      <c r="C49" s="91"/>
      <c r="D49" s="91">
        <v>0.007</v>
      </c>
      <c r="E49" s="91">
        <v>0.001</v>
      </c>
      <c r="F49" s="91">
        <v>0.003</v>
      </c>
      <c r="G49" s="91">
        <v>0.003</v>
      </c>
      <c r="I49"/>
    </row>
    <row r="50" spans="1:9" ht="12.75">
      <c r="A50" s="89" t="s">
        <v>663</v>
      </c>
      <c r="B50" s="90" t="s">
        <v>791</v>
      </c>
      <c r="C50" s="91"/>
      <c r="D50" s="91">
        <v>0.34</v>
      </c>
      <c r="E50" s="91">
        <v>0.2</v>
      </c>
      <c r="F50" s="91">
        <v>0</v>
      </c>
      <c r="G50" s="91">
        <v>0.038</v>
      </c>
      <c r="I50"/>
    </row>
    <row r="51" spans="1:9" ht="12.75">
      <c r="A51" s="89" t="s">
        <v>663</v>
      </c>
      <c r="B51" s="90" t="s">
        <v>680</v>
      </c>
      <c r="C51" s="91"/>
      <c r="D51" s="91">
        <v>0.017</v>
      </c>
      <c r="E51" s="91">
        <v>0.007</v>
      </c>
      <c r="F51" s="91">
        <v>0.11</v>
      </c>
      <c r="G51" s="91">
        <v>0.13</v>
      </c>
      <c r="I51"/>
    </row>
    <row r="52" spans="1:9" ht="12.75">
      <c r="A52" s="89" t="s">
        <v>663</v>
      </c>
      <c r="B52" s="90" t="s">
        <v>792</v>
      </c>
      <c r="C52" s="91"/>
      <c r="D52" s="91">
        <v>1.26</v>
      </c>
      <c r="E52" s="91">
        <v>0.85</v>
      </c>
      <c r="F52" s="91">
        <v>1.64</v>
      </c>
      <c r="G52" s="91">
        <v>12</v>
      </c>
      <c r="I52"/>
    </row>
    <row r="53" spans="1:9" ht="12.75">
      <c r="A53" s="89" t="s">
        <v>663</v>
      </c>
      <c r="B53" s="90" t="s">
        <v>793</v>
      </c>
      <c r="C53" s="91"/>
      <c r="D53" s="91">
        <v>0.002</v>
      </c>
      <c r="E53" s="91">
        <v>0.002</v>
      </c>
      <c r="F53" s="91">
        <v>6E-05</v>
      </c>
      <c r="G53" s="91">
        <v>0</v>
      </c>
      <c r="I53"/>
    </row>
    <row r="54" spans="1:9" ht="12.75">
      <c r="A54" s="89" t="s">
        <v>663</v>
      </c>
      <c r="B54" s="90" t="s">
        <v>685</v>
      </c>
      <c r="C54" s="91"/>
      <c r="D54" s="91">
        <v>0.27</v>
      </c>
      <c r="E54" s="91">
        <v>0.1</v>
      </c>
      <c r="F54" s="91">
        <v>0.091</v>
      </c>
      <c r="G54" s="91">
        <v>0.1</v>
      </c>
      <c r="I54"/>
    </row>
    <row r="55" spans="1:9" ht="12.75">
      <c r="A55" s="89" t="s">
        <v>663</v>
      </c>
      <c r="B55" s="90" t="s">
        <v>794</v>
      </c>
      <c r="C55" s="91"/>
      <c r="D55" s="91">
        <v>3.65</v>
      </c>
      <c r="E55" s="91">
        <v>0.046</v>
      </c>
      <c r="F55" s="91">
        <v>0.063</v>
      </c>
      <c r="G55" s="91">
        <v>0.073</v>
      </c>
      <c r="I55"/>
    </row>
    <row r="56" spans="1:9" ht="12.75">
      <c r="A56" s="89" t="s">
        <v>663</v>
      </c>
      <c r="B56" s="90" t="s">
        <v>688</v>
      </c>
      <c r="C56" s="91"/>
      <c r="D56" s="91">
        <v>0.34</v>
      </c>
      <c r="E56" s="91">
        <v>1.85</v>
      </c>
      <c r="F56" s="91">
        <v>1.41</v>
      </c>
      <c r="G56" s="91">
        <v>0.51</v>
      </c>
      <c r="I56"/>
    </row>
    <row r="57" spans="1:9" ht="12.75">
      <c r="A57" s="89" t="s">
        <v>663</v>
      </c>
      <c r="B57" s="90" t="s">
        <v>795</v>
      </c>
      <c r="C57" s="91"/>
      <c r="D57" s="91">
        <v>0.064</v>
      </c>
      <c r="E57" s="91">
        <v>0.019</v>
      </c>
      <c r="F57" s="91">
        <v>0.012</v>
      </c>
      <c r="G57" s="91">
        <v>0.009</v>
      </c>
      <c r="I57"/>
    </row>
    <row r="58" spans="1:9" ht="12.75">
      <c r="A58" s="89" t="s">
        <v>663</v>
      </c>
      <c r="B58" s="90" t="s">
        <v>691</v>
      </c>
      <c r="C58" s="91"/>
      <c r="D58" s="91">
        <v>0.084</v>
      </c>
      <c r="E58" s="91">
        <v>0.11</v>
      </c>
      <c r="F58" s="91">
        <v>0.021</v>
      </c>
      <c r="G58" s="91">
        <v>0.021</v>
      </c>
      <c r="I58"/>
    </row>
    <row r="59" spans="1:9" ht="12.75">
      <c r="A59" s="89" t="s">
        <v>663</v>
      </c>
      <c r="B59" s="90" t="s">
        <v>692</v>
      </c>
      <c r="C59" s="91"/>
      <c r="D59" s="91">
        <v>0.097</v>
      </c>
      <c r="E59" s="91">
        <v>0.06</v>
      </c>
      <c r="F59" s="91">
        <v>0.071</v>
      </c>
      <c r="G59" s="91">
        <v>0.09</v>
      </c>
      <c r="I59"/>
    </row>
    <row r="60" spans="1:9" ht="12.75">
      <c r="A60" s="89" t="s">
        <v>663</v>
      </c>
      <c r="B60" s="90" t="s">
        <v>796</v>
      </c>
      <c r="C60" s="91"/>
      <c r="D60" s="91">
        <v>0.1</v>
      </c>
      <c r="E60" s="91">
        <v>0.19</v>
      </c>
      <c r="F60" s="91">
        <v>0.3</v>
      </c>
      <c r="G60" s="91">
        <v>0.2</v>
      </c>
      <c r="I60"/>
    </row>
    <row r="61" spans="1:9" ht="12.75">
      <c r="A61" s="89" t="s">
        <v>663</v>
      </c>
      <c r="B61" s="89" t="s">
        <v>695</v>
      </c>
      <c r="C61" s="91"/>
      <c r="D61" s="91">
        <v>1.29</v>
      </c>
      <c r="E61" s="91">
        <v>0.16</v>
      </c>
      <c r="F61" s="91">
        <v>0.13</v>
      </c>
      <c r="G61" s="91">
        <v>0.055</v>
      </c>
      <c r="I61"/>
    </row>
    <row r="62" spans="1:9" ht="12.75">
      <c r="A62" s="89" t="s">
        <v>663</v>
      </c>
      <c r="B62" s="90" t="s">
        <v>797</v>
      </c>
      <c r="C62" s="91"/>
      <c r="D62" s="91"/>
      <c r="E62" s="91">
        <v>0.0001</v>
      </c>
      <c r="F62" s="91"/>
      <c r="G62" s="91"/>
      <c r="I62"/>
    </row>
    <row r="63" spans="1:9" ht="12.75">
      <c r="A63" s="92" t="s">
        <v>663</v>
      </c>
      <c r="B63" s="93" t="s">
        <v>698</v>
      </c>
      <c r="C63" s="94"/>
      <c r="D63" s="94">
        <v>0.065</v>
      </c>
      <c r="E63" s="94">
        <v>0.024</v>
      </c>
      <c r="F63" s="94">
        <v>0.021</v>
      </c>
      <c r="G63" s="94"/>
      <c r="I63"/>
    </row>
    <row r="64" spans="1:9" ht="12.75">
      <c r="A64" s="170" t="s">
        <v>538</v>
      </c>
      <c r="B64" s="195"/>
      <c r="C64" s="196"/>
      <c r="D64" s="196"/>
      <c r="E64" s="196"/>
      <c r="F64" s="196"/>
      <c r="G64" s="197"/>
      <c r="I64"/>
    </row>
    <row r="65" spans="1:9" ht="12.75">
      <c r="A65" s="86" t="s">
        <v>59</v>
      </c>
      <c r="B65" s="87" t="s">
        <v>537</v>
      </c>
      <c r="C65" s="88"/>
      <c r="D65" s="88"/>
      <c r="E65" s="88"/>
      <c r="F65" s="88"/>
      <c r="G65" s="88"/>
      <c r="I65"/>
    </row>
    <row r="66" spans="1:9" ht="12.75">
      <c r="A66" s="92" t="s">
        <v>798</v>
      </c>
      <c r="B66" s="93" t="s">
        <v>565</v>
      </c>
      <c r="C66" s="94"/>
      <c r="D66" s="94"/>
      <c r="E66" s="94"/>
      <c r="F66" s="94"/>
      <c r="G66" s="94"/>
      <c r="I66"/>
    </row>
    <row r="67" spans="1:9" ht="12.75">
      <c r="A67" s="170" t="s">
        <v>661</v>
      </c>
      <c r="B67" s="195"/>
      <c r="C67" s="196"/>
      <c r="D67" s="196"/>
      <c r="E67" s="196"/>
      <c r="F67" s="196"/>
      <c r="G67" s="197"/>
      <c r="I67"/>
    </row>
    <row r="68" spans="1:9" ht="12.75">
      <c r="A68" s="37" t="s">
        <v>645</v>
      </c>
      <c r="B68" s="70" t="s">
        <v>928</v>
      </c>
      <c r="C68" s="38"/>
      <c r="D68" s="38"/>
      <c r="E68" s="38"/>
      <c r="F68" s="38"/>
      <c r="G68" s="38"/>
      <c r="I68"/>
    </row>
    <row r="69" spans="1:9" ht="12.75">
      <c r="A69" s="39" t="s">
        <v>645</v>
      </c>
      <c r="B69" s="59" t="s">
        <v>930</v>
      </c>
      <c r="C69" s="40"/>
      <c r="D69" s="40"/>
      <c r="E69" s="40"/>
      <c r="F69" s="40"/>
      <c r="G69" s="40"/>
      <c r="I69"/>
    </row>
    <row r="70" spans="1:9" ht="12.75">
      <c r="A70" s="39" t="s">
        <v>645</v>
      </c>
      <c r="B70" s="59" t="s">
        <v>929</v>
      </c>
      <c r="C70" s="40"/>
      <c r="D70" s="40"/>
      <c r="E70" s="40"/>
      <c r="F70" s="40"/>
      <c r="G70" s="40"/>
      <c r="I70"/>
    </row>
    <row r="71" spans="1:9" ht="12.75">
      <c r="A71" s="39" t="s">
        <v>645</v>
      </c>
      <c r="B71" s="59" t="s">
        <v>931</v>
      </c>
      <c r="C71" s="40"/>
      <c r="D71" s="40"/>
      <c r="E71" s="40"/>
      <c r="F71" s="40"/>
      <c r="G71" s="40"/>
      <c r="I71"/>
    </row>
    <row r="72" spans="1:9" ht="12.75">
      <c r="A72" s="89" t="s">
        <v>645</v>
      </c>
      <c r="B72" s="89" t="s">
        <v>799</v>
      </c>
      <c r="C72" s="67"/>
      <c r="D72" s="67"/>
      <c r="E72" s="67"/>
      <c r="F72" s="67"/>
      <c r="G72" s="67"/>
      <c r="I72"/>
    </row>
    <row r="73" spans="1:9" ht="12.75">
      <c r="A73" s="89" t="s">
        <v>645</v>
      </c>
      <c r="B73" s="89" t="s">
        <v>800</v>
      </c>
      <c r="C73" s="67"/>
      <c r="D73" s="67"/>
      <c r="E73" s="67"/>
      <c r="F73" s="67"/>
      <c r="G73" s="67"/>
      <c r="I73"/>
    </row>
    <row r="74" spans="1:9" ht="12.75">
      <c r="A74" s="89" t="s">
        <v>645</v>
      </c>
      <c r="B74" s="89" t="s">
        <v>1263</v>
      </c>
      <c r="C74" s="67"/>
      <c r="D74" s="67"/>
      <c r="E74" s="67"/>
      <c r="F74" s="67"/>
      <c r="G74" s="67"/>
      <c r="I74"/>
    </row>
    <row r="75" spans="1:9" ht="12.75">
      <c r="A75" s="92" t="s">
        <v>645</v>
      </c>
      <c r="B75" s="92" t="s">
        <v>801</v>
      </c>
      <c r="C75" s="68"/>
      <c r="D75" s="68"/>
      <c r="E75" s="68"/>
      <c r="F75" s="68"/>
      <c r="G75" s="68"/>
      <c r="I75"/>
    </row>
    <row r="76" spans="1:9" ht="12.75">
      <c r="A76" s="170" t="s">
        <v>557</v>
      </c>
      <c r="B76" s="195"/>
      <c r="C76" s="196"/>
      <c r="D76" s="196"/>
      <c r="E76" s="196"/>
      <c r="F76" s="196"/>
      <c r="G76" s="197"/>
      <c r="I76"/>
    </row>
    <row r="77" spans="1:9" ht="12.75">
      <c r="A77" s="86" t="s">
        <v>112</v>
      </c>
      <c r="B77" s="87" t="s">
        <v>802</v>
      </c>
      <c r="C77" s="88">
        <v>6.94</v>
      </c>
      <c r="D77" s="88">
        <v>2.72</v>
      </c>
      <c r="E77" s="88">
        <v>2.64</v>
      </c>
      <c r="F77" s="88">
        <v>1.95</v>
      </c>
      <c r="G77" s="88">
        <v>2.49</v>
      </c>
      <c r="I77"/>
    </row>
    <row r="78" spans="1:9" ht="12.75">
      <c r="A78" s="89" t="s">
        <v>798</v>
      </c>
      <c r="B78" s="90" t="s">
        <v>803</v>
      </c>
      <c r="C78" s="91"/>
      <c r="D78" s="91"/>
      <c r="E78" s="91"/>
      <c r="F78" s="91"/>
      <c r="G78" s="91"/>
      <c r="I78"/>
    </row>
    <row r="79" spans="1:9" ht="12.75">
      <c r="A79" s="89" t="s">
        <v>798</v>
      </c>
      <c r="B79" s="90" t="s">
        <v>804</v>
      </c>
      <c r="C79" s="91">
        <v>7.7</v>
      </c>
      <c r="D79" s="91">
        <v>8.4</v>
      </c>
      <c r="E79" s="91">
        <v>1.9</v>
      </c>
      <c r="F79" s="91">
        <v>2.2</v>
      </c>
      <c r="G79" s="91"/>
      <c r="I79"/>
    </row>
    <row r="80" spans="1:9" ht="12.75">
      <c r="A80" s="89" t="s">
        <v>798</v>
      </c>
      <c r="B80" s="90" t="s">
        <v>805</v>
      </c>
      <c r="C80" s="91">
        <v>17</v>
      </c>
      <c r="D80" s="91">
        <v>2.1</v>
      </c>
      <c r="E80" s="91">
        <v>1.7</v>
      </c>
      <c r="F80" s="91">
        <v>1.1</v>
      </c>
      <c r="G80" s="91"/>
      <c r="I80"/>
    </row>
    <row r="81" spans="1:9" ht="12.75">
      <c r="A81" s="89" t="s">
        <v>798</v>
      </c>
      <c r="B81" s="90" t="s">
        <v>806</v>
      </c>
      <c r="C81" s="91">
        <v>14</v>
      </c>
      <c r="D81" s="91">
        <v>5.3</v>
      </c>
      <c r="E81" s="91">
        <v>8.3</v>
      </c>
      <c r="F81" s="91">
        <v>4.8</v>
      </c>
      <c r="G81" s="91"/>
      <c r="I81"/>
    </row>
    <row r="82" spans="1:9" ht="12.75">
      <c r="A82" s="92" t="s">
        <v>631</v>
      </c>
      <c r="B82" s="93" t="s">
        <v>917</v>
      </c>
      <c r="C82" s="94"/>
      <c r="D82" s="94"/>
      <c r="E82" s="94"/>
      <c r="F82" s="94"/>
      <c r="G82" s="94"/>
      <c r="I82"/>
    </row>
    <row r="83" spans="1:9" ht="12.75">
      <c r="A83" s="170" t="s">
        <v>916</v>
      </c>
      <c r="B83" s="195"/>
      <c r="C83" s="196"/>
      <c r="D83" s="196"/>
      <c r="E83" s="196"/>
      <c r="F83" s="196"/>
      <c r="G83" s="197"/>
      <c r="I83"/>
    </row>
    <row r="84" spans="1:9" ht="12.75">
      <c r="A84" s="86" t="s">
        <v>35</v>
      </c>
      <c r="B84" s="87" t="s">
        <v>349</v>
      </c>
      <c r="C84" s="88">
        <v>0.008</v>
      </c>
      <c r="D84" s="88">
        <v>0.002</v>
      </c>
      <c r="E84" s="88">
        <v>0.065</v>
      </c>
      <c r="F84" s="88">
        <v>0.028</v>
      </c>
      <c r="G84" s="88">
        <v>0.012</v>
      </c>
      <c r="I84"/>
    </row>
    <row r="85" spans="1:9" ht="12.75">
      <c r="A85" s="89" t="s">
        <v>35</v>
      </c>
      <c r="B85" s="90" t="s">
        <v>350</v>
      </c>
      <c r="C85" s="91" t="s">
        <v>1108</v>
      </c>
      <c r="D85" s="91" t="s">
        <v>1108</v>
      </c>
      <c r="E85" s="91" t="s">
        <v>1108</v>
      </c>
      <c r="F85" s="91" t="s">
        <v>1108</v>
      </c>
      <c r="G85" s="91" t="s">
        <v>1108</v>
      </c>
      <c r="I85"/>
    </row>
    <row r="86" spans="1:9" ht="12.75">
      <c r="A86" s="89" t="s">
        <v>371</v>
      </c>
      <c r="B86" s="90" t="s">
        <v>1106</v>
      </c>
      <c r="C86" s="91">
        <v>0.04</v>
      </c>
      <c r="D86" s="91">
        <v>0.035</v>
      </c>
      <c r="E86" s="91">
        <v>0.055</v>
      </c>
      <c r="F86" s="91">
        <v>0.028</v>
      </c>
      <c r="G86" s="91">
        <v>0.049</v>
      </c>
      <c r="I86"/>
    </row>
    <row r="87" spans="1:9" ht="12.75">
      <c r="A87" s="89" t="s">
        <v>371</v>
      </c>
      <c r="B87" s="90" t="s">
        <v>807</v>
      </c>
      <c r="C87" s="91">
        <v>0.021</v>
      </c>
      <c r="D87" s="91">
        <v>0.032</v>
      </c>
      <c r="E87" s="91">
        <v>0.075</v>
      </c>
      <c r="F87" s="91">
        <v>0.13</v>
      </c>
      <c r="G87" s="91">
        <v>0.15</v>
      </c>
      <c r="I87"/>
    </row>
    <row r="88" spans="1:9" ht="12.75">
      <c r="A88" s="89" t="s">
        <v>371</v>
      </c>
      <c r="B88" s="90" t="s">
        <v>376</v>
      </c>
      <c r="C88" s="91" t="s">
        <v>1108</v>
      </c>
      <c r="D88" s="91" t="s">
        <v>1108</v>
      </c>
      <c r="E88" s="91">
        <v>6E-05</v>
      </c>
      <c r="F88" s="91" t="s">
        <v>1108</v>
      </c>
      <c r="G88" s="91">
        <v>0.00014</v>
      </c>
      <c r="I88"/>
    </row>
    <row r="89" spans="1:9" ht="12.75">
      <c r="A89" s="89" t="s">
        <v>371</v>
      </c>
      <c r="B89" s="41" t="s">
        <v>1103</v>
      </c>
      <c r="C89" s="91">
        <v>0.097</v>
      </c>
      <c r="D89" s="91">
        <v>0.096</v>
      </c>
      <c r="E89" s="91">
        <v>0.098</v>
      </c>
      <c r="F89" s="91">
        <v>0.1</v>
      </c>
      <c r="G89" s="91">
        <v>0.098</v>
      </c>
      <c r="I89"/>
    </row>
    <row r="90" spans="1:9" ht="12.75">
      <c r="A90" s="89" t="s">
        <v>371</v>
      </c>
      <c r="B90" s="90" t="s">
        <v>377</v>
      </c>
      <c r="C90" s="91" t="s">
        <v>1108</v>
      </c>
      <c r="D90" s="91" t="s">
        <v>1108</v>
      </c>
      <c r="E90" s="91" t="s">
        <v>1108</v>
      </c>
      <c r="F90" s="91" t="s">
        <v>1108</v>
      </c>
      <c r="G90" s="91" t="s">
        <v>1108</v>
      </c>
      <c r="I90"/>
    </row>
    <row r="91" spans="1:9" ht="12.75">
      <c r="A91" s="89" t="s">
        <v>468</v>
      </c>
      <c r="B91" s="90" t="s">
        <v>808</v>
      </c>
      <c r="C91" s="91"/>
      <c r="D91" s="91"/>
      <c r="E91" s="91"/>
      <c r="F91" s="91"/>
      <c r="G91" s="91"/>
      <c r="I91"/>
    </row>
    <row r="92" spans="1:9" ht="12.75">
      <c r="A92" s="89" t="s">
        <v>468</v>
      </c>
      <c r="B92" s="90" t="s">
        <v>809</v>
      </c>
      <c r="C92" s="91"/>
      <c r="D92" s="91"/>
      <c r="E92" s="91"/>
      <c r="F92" s="91"/>
      <c r="G92" s="91"/>
      <c r="I92"/>
    </row>
    <row r="93" spans="1:9" ht="12.75">
      <c r="A93" s="89" t="s">
        <v>468</v>
      </c>
      <c r="B93" s="90" t="s">
        <v>810</v>
      </c>
      <c r="C93" s="91"/>
      <c r="D93" s="91"/>
      <c r="E93" s="91"/>
      <c r="F93" s="91"/>
      <c r="G93" s="91"/>
      <c r="I93"/>
    </row>
    <row r="94" spans="1:9" ht="12.75">
      <c r="A94" s="89" t="s">
        <v>468</v>
      </c>
      <c r="B94" s="90" t="s">
        <v>811</v>
      </c>
      <c r="C94" s="91"/>
      <c r="D94" s="91"/>
      <c r="E94" s="91"/>
      <c r="F94" s="91"/>
      <c r="G94" s="91"/>
      <c r="I94"/>
    </row>
    <row r="95" spans="1:9" ht="12.75">
      <c r="A95" s="89" t="s">
        <v>468</v>
      </c>
      <c r="B95" s="90" t="s">
        <v>812</v>
      </c>
      <c r="C95" s="91"/>
      <c r="D95" s="91"/>
      <c r="E95" s="91"/>
      <c r="F95" s="91"/>
      <c r="G95" s="91"/>
      <c r="I95"/>
    </row>
    <row r="96" spans="1:9" ht="12.75">
      <c r="A96" s="89" t="s">
        <v>483</v>
      </c>
      <c r="B96" s="90" t="s">
        <v>513</v>
      </c>
      <c r="C96" s="91" t="s">
        <v>1108</v>
      </c>
      <c r="D96" s="91" t="s">
        <v>1108</v>
      </c>
      <c r="E96" s="91" t="s">
        <v>1108</v>
      </c>
      <c r="F96" s="91" t="s">
        <v>1108</v>
      </c>
      <c r="G96" s="91" t="s">
        <v>1108</v>
      </c>
      <c r="I96"/>
    </row>
    <row r="97" spans="1:9" ht="12.75">
      <c r="A97" s="89" t="s">
        <v>204</v>
      </c>
      <c r="B97" s="90" t="s">
        <v>562</v>
      </c>
      <c r="C97" s="91"/>
      <c r="D97" s="91"/>
      <c r="E97" s="91"/>
      <c r="F97" s="91"/>
      <c r="G97" s="91"/>
      <c r="I97"/>
    </row>
    <row r="98" spans="1:9" ht="12.75">
      <c r="A98" s="89" t="s">
        <v>1117</v>
      </c>
      <c r="B98" s="90" t="s">
        <v>813</v>
      </c>
      <c r="C98" s="91"/>
      <c r="D98" s="91"/>
      <c r="E98" s="91"/>
      <c r="F98" s="91"/>
      <c r="G98" s="91"/>
      <c r="I98"/>
    </row>
    <row r="99" spans="1:9" ht="12.75">
      <c r="A99" s="92" t="s">
        <v>161</v>
      </c>
      <c r="B99" s="93" t="s">
        <v>563</v>
      </c>
      <c r="C99" s="94">
        <v>0.000755</v>
      </c>
      <c r="D99" s="94"/>
      <c r="E99" s="94"/>
      <c r="F99" s="94">
        <v>0.000142</v>
      </c>
      <c r="G99" s="94"/>
      <c r="I99"/>
    </row>
    <row r="100" spans="1:9" ht="12.75">
      <c r="A100" s="170" t="s">
        <v>354</v>
      </c>
      <c r="B100" s="195"/>
      <c r="C100" s="196"/>
      <c r="D100" s="196"/>
      <c r="E100" s="196"/>
      <c r="F100" s="196"/>
      <c r="G100" s="197"/>
      <c r="I100"/>
    </row>
    <row r="101" spans="1:9" ht="12.75">
      <c r="A101" s="86" t="s">
        <v>119</v>
      </c>
      <c r="B101" s="87" t="s">
        <v>814</v>
      </c>
      <c r="C101" s="88">
        <v>0.014</v>
      </c>
      <c r="D101" s="88">
        <v>0.003</v>
      </c>
      <c r="E101" s="88">
        <v>0.009</v>
      </c>
      <c r="F101" s="88">
        <v>0.004</v>
      </c>
      <c r="G101" s="88">
        <v>0.009</v>
      </c>
      <c r="I101"/>
    </row>
    <row r="102" spans="1:9" ht="12.75">
      <c r="A102" s="89" t="s">
        <v>119</v>
      </c>
      <c r="B102" s="90" t="s">
        <v>815</v>
      </c>
      <c r="C102" s="91">
        <v>0.005</v>
      </c>
      <c r="D102" s="91">
        <v>0.006</v>
      </c>
      <c r="E102" s="91">
        <v>0.0006</v>
      </c>
      <c r="F102" s="91">
        <v>0.008</v>
      </c>
      <c r="G102" s="91">
        <v>0.0008</v>
      </c>
      <c r="I102"/>
    </row>
    <row r="103" spans="1:9" ht="12.75">
      <c r="A103" s="89" t="s">
        <v>361</v>
      </c>
      <c r="B103" s="90" t="s">
        <v>816</v>
      </c>
      <c r="C103" s="91">
        <v>0.071</v>
      </c>
      <c r="D103" s="91">
        <v>0</v>
      </c>
      <c r="E103" s="91">
        <v>0.007</v>
      </c>
      <c r="F103" s="91">
        <v>0.001</v>
      </c>
      <c r="G103" s="91">
        <v>0.0001</v>
      </c>
      <c r="I103"/>
    </row>
    <row r="104" spans="1:9" ht="12.75">
      <c r="A104" s="89" t="s">
        <v>197</v>
      </c>
      <c r="B104" s="90" t="s">
        <v>817</v>
      </c>
      <c r="C104" s="91">
        <v>0.0287</v>
      </c>
      <c r="D104" s="91">
        <v>0.0148</v>
      </c>
      <c r="E104" s="91">
        <v>0.0159</v>
      </c>
      <c r="F104" s="91">
        <v>0.0108</v>
      </c>
      <c r="G104" s="91">
        <v>0.0155</v>
      </c>
      <c r="I104"/>
    </row>
    <row r="105" spans="1:9" ht="12.75">
      <c r="A105" s="89" t="s">
        <v>197</v>
      </c>
      <c r="B105" s="90" t="s">
        <v>818</v>
      </c>
      <c r="C105" s="91"/>
      <c r="D105" s="91"/>
      <c r="E105" s="91"/>
      <c r="F105" s="91"/>
      <c r="G105" s="91">
        <v>0.0089</v>
      </c>
      <c r="I105"/>
    </row>
    <row r="106" spans="1:9" ht="12.75">
      <c r="A106" s="89" t="s">
        <v>197</v>
      </c>
      <c r="B106" s="90" t="s">
        <v>1066</v>
      </c>
      <c r="C106" s="91">
        <v>0.0629</v>
      </c>
      <c r="D106" s="91">
        <v>0.0016</v>
      </c>
      <c r="E106" s="91">
        <v>0.001</v>
      </c>
      <c r="F106" s="91">
        <v>0.0026</v>
      </c>
      <c r="G106" s="91">
        <v>0.003</v>
      </c>
      <c r="I106"/>
    </row>
    <row r="107" spans="1:9" ht="12.75">
      <c r="A107" s="89" t="s">
        <v>197</v>
      </c>
      <c r="B107" s="90" t="s">
        <v>1093</v>
      </c>
      <c r="C107" s="91"/>
      <c r="D107" s="91"/>
      <c r="E107" s="91"/>
      <c r="F107" s="91"/>
      <c r="G107" s="91">
        <v>0.0003</v>
      </c>
      <c r="I107"/>
    </row>
    <row r="108" spans="1:9" ht="12.75">
      <c r="A108" s="89" t="s">
        <v>1118</v>
      </c>
      <c r="B108" s="90" t="s">
        <v>819</v>
      </c>
      <c r="C108" s="91"/>
      <c r="D108" s="91"/>
      <c r="E108" s="91"/>
      <c r="F108" s="91"/>
      <c r="G108" s="91"/>
      <c r="I108"/>
    </row>
    <row r="109" spans="1:9" ht="12.75">
      <c r="A109" s="89" t="s">
        <v>393</v>
      </c>
      <c r="B109" s="90" t="s">
        <v>820</v>
      </c>
      <c r="C109" s="91"/>
      <c r="D109" s="91"/>
      <c r="E109" s="91"/>
      <c r="F109" s="91"/>
      <c r="G109" s="91">
        <v>0.009</v>
      </c>
      <c r="I109"/>
    </row>
    <row r="110" spans="1:9" ht="12.75">
      <c r="A110" s="89" t="s">
        <v>393</v>
      </c>
      <c r="B110" s="90" t="s">
        <v>821</v>
      </c>
      <c r="C110" s="91"/>
      <c r="D110" s="91"/>
      <c r="E110" s="91"/>
      <c r="F110" s="91"/>
      <c r="G110" s="91">
        <v>0.16</v>
      </c>
      <c r="I110"/>
    </row>
    <row r="111" spans="1:9" ht="12.75">
      <c r="A111" s="89" t="s">
        <v>393</v>
      </c>
      <c r="B111" s="90" t="s">
        <v>822</v>
      </c>
      <c r="C111" s="91"/>
      <c r="D111" s="91"/>
      <c r="E111" s="91"/>
      <c r="F111" s="91"/>
      <c r="G111" s="91">
        <v>0.03</v>
      </c>
      <c r="I111"/>
    </row>
    <row r="112" spans="1:9" ht="12.75">
      <c r="A112" s="89" t="s">
        <v>393</v>
      </c>
      <c r="B112" s="90" t="s">
        <v>823</v>
      </c>
      <c r="C112" s="91"/>
      <c r="D112" s="91"/>
      <c r="E112" s="91"/>
      <c r="F112" s="91"/>
      <c r="G112" s="91">
        <v>0.17</v>
      </c>
      <c r="I112"/>
    </row>
    <row r="113" spans="1:9" ht="12.75">
      <c r="A113" s="89" t="s">
        <v>393</v>
      </c>
      <c r="B113" s="90" t="s">
        <v>824</v>
      </c>
      <c r="C113" s="91"/>
      <c r="D113" s="91"/>
      <c r="E113" s="91"/>
      <c r="F113" s="91"/>
      <c r="G113" s="91">
        <v>0.01</v>
      </c>
      <c r="I113"/>
    </row>
    <row r="114" spans="1:9" ht="12.75">
      <c r="A114" s="89" t="s">
        <v>393</v>
      </c>
      <c r="B114" s="90" t="s">
        <v>825</v>
      </c>
      <c r="C114" s="91"/>
      <c r="D114" s="91"/>
      <c r="E114" s="91"/>
      <c r="F114" s="91"/>
      <c r="G114" s="91">
        <v>0.17</v>
      </c>
      <c r="I114"/>
    </row>
    <row r="115" spans="1:9" ht="12.75">
      <c r="A115" s="89" t="s">
        <v>393</v>
      </c>
      <c r="B115" s="90" t="s">
        <v>826</v>
      </c>
      <c r="C115" s="91"/>
      <c r="D115" s="91"/>
      <c r="E115" s="91"/>
      <c r="F115" s="91"/>
      <c r="G115" s="91">
        <v>0.002</v>
      </c>
      <c r="I115"/>
    </row>
    <row r="116" spans="1:9" ht="12.75">
      <c r="A116" s="89" t="s">
        <v>393</v>
      </c>
      <c r="B116" s="90" t="s">
        <v>827</v>
      </c>
      <c r="C116" s="91"/>
      <c r="D116" s="91"/>
      <c r="E116" s="91"/>
      <c r="F116" s="91"/>
      <c r="G116" s="91">
        <v>0.33</v>
      </c>
      <c r="I116"/>
    </row>
    <row r="117" spans="1:9" ht="12.75">
      <c r="A117" s="89" t="s">
        <v>393</v>
      </c>
      <c r="B117" s="90" t="s">
        <v>828</v>
      </c>
      <c r="C117" s="91"/>
      <c r="D117" s="91"/>
      <c r="E117" s="91"/>
      <c r="F117" s="91"/>
      <c r="G117" s="91">
        <v>0.027</v>
      </c>
      <c r="I117"/>
    </row>
    <row r="118" spans="1:9" ht="12.75">
      <c r="A118" s="89" t="s">
        <v>393</v>
      </c>
      <c r="B118" s="90" t="s">
        <v>829</v>
      </c>
      <c r="C118" s="91"/>
      <c r="D118" s="91"/>
      <c r="E118" s="91"/>
      <c r="F118" s="91"/>
      <c r="G118" s="91">
        <v>0.018</v>
      </c>
      <c r="I118"/>
    </row>
    <row r="119" spans="1:9" ht="12.75">
      <c r="A119" s="89" t="s">
        <v>393</v>
      </c>
      <c r="B119" s="90" t="s">
        <v>830</v>
      </c>
      <c r="C119" s="91"/>
      <c r="D119" s="91"/>
      <c r="E119" s="91"/>
      <c r="F119" s="91"/>
      <c r="G119" s="91">
        <v>0.049</v>
      </c>
      <c r="I119"/>
    </row>
    <row r="120" spans="1:9" ht="12.75">
      <c r="A120" s="89" t="s">
        <v>393</v>
      </c>
      <c r="B120" s="90" t="s">
        <v>831</v>
      </c>
      <c r="C120" s="91"/>
      <c r="D120" s="91"/>
      <c r="E120" s="91"/>
      <c r="F120" s="91"/>
      <c r="G120" s="91">
        <v>0.033</v>
      </c>
      <c r="I120"/>
    </row>
    <row r="121" spans="1:9" ht="12.75">
      <c r="A121" s="89" t="s">
        <v>393</v>
      </c>
      <c r="B121" s="90" t="s">
        <v>832</v>
      </c>
      <c r="C121" s="91"/>
      <c r="D121" s="91"/>
      <c r="E121" s="91"/>
      <c r="F121" s="91"/>
      <c r="G121" s="91">
        <v>0.015</v>
      </c>
      <c r="I121"/>
    </row>
    <row r="122" spans="1:9" ht="12.75">
      <c r="A122" s="89" t="s">
        <v>393</v>
      </c>
      <c r="B122" s="90" t="s">
        <v>833</v>
      </c>
      <c r="C122" s="91"/>
      <c r="D122" s="91"/>
      <c r="E122" s="91"/>
      <c r="F122" s="91"/>
      <c r="G122" s="91">
        <v>0.33</v>
      </c>
      <c r="I122"/>
    </row>
    <row r="123" spans="1:9" ht="12.75">
      <c r="A123" s="89" t="s">
        <v>393</v>
      </c>
      <c r="B123" s="90" t="s">
        <v>834</v>
      </c>
      <c r="C123" s="91"/>
      <c r="D123" s="91"/>
      <c r="E123" s="91"/>
      <c r="F123" s="91"/>
      <c r="G123" s="91">
        <v>0.18</v>
      </c>
      <c r="I123"/>
    </row>
    <row r="124" spans="1:9" ht="12.75">
      <c r="A124" s="89" t="s">
        <v>393</v>
      </c>
      <c r="B124" s="90" t="s">
        <v>835</v>
      </c>
      <c r="C124" s="91"/>
      <c r="D124" s="91"/>
      <c r="E124" s="91"/>
      <c r="F124" s="91"/>
      <c r="G124" s="91">
        <v>0.085</v>
      </c>
      <c r="I124"/>
    </row>
    <row r="125" spans="1:9" ht="12.75">
      <c r="A125" s="89" t="s">
        <v>393</v>
      </c>
      <c r="B125" s="90" t="s">
        <v>836</v>
      </c>
      <c r="C125" s="91"/>
      <c r="D125" s="91"/>
      <c r="E125" s="91"/>
      <c r="F125" s="91"/>
      <c r="G125" s="91">
        <v>0.052</v>
      </c>
      <c r="I125"/>
    </row>
    <row r="126" spans="1:9" ht="12.75">
      <c r="A126" s="89" t="s">
        <v>393</v>
      </c>
      <c r="B126" s="90" t="s">
        <v>1100</v>
      </c>
      <c r="C126" s="91"/>
      <c r="D126" s="91"/>
      <c r="E126" s="91"/>
      <c r="F126" s="91"/>
      <c r="G126" s="91">
        <v>0.002</v>
      </c>
      <c r="I126"/>
    </row>
    <row r="127" spans="1:9" ht="12.75">
      <c r="A127" s="89" t="s">
        <v>393</v>
      </c>
      <c r="B127" s="90" t="s">
        <v>837</v>
      </c>
      <c r="C127" s="91"/>
      <c r="D127" s="91"/>
      <c r="E127" s="91"/>
      <c r="F127" s="91"/>
      <c r="G127" s="91">
        <v>0.007</v>
      </c>
      <c r="I127"/>
    </row>
    <row r="128" spans="1:9" ht="12.75">
      <c r="A128" s="89" t="s">
        <v>199</v>
      </c>
      <c r="B128" s="90" t="s">
        <v>450</v>
      </c>
      <c r="C128" s="91">
        <v>5E-05</v>
      </c>
      <c r="D128" s="91">
        <v>0.00023</v>
      </c>
      <c r="E128" s="91">
        <v>0.00065</v>
      </c>
      <c r="F128" s="91">
        <v>0.00336</v>
      </c>
      <c r="G128" s="91">
        <v>0.000444</v>
      </c>
      <c r="I128"/>
    </row>
    <row r="129" spans="1:9" ht="12.75">
      <c r="A129" s="89" t="s">
        <v>199</v>
      </c>
      <c r="B129" s="90" t="s">
        <v>451</v>
      </c>
      <c r="C129" s="91">
        <v>0.0061</v>
      </c>
      <c r="D129" s="91">
        <v>0.00029</v>
      </c>
      <c r="E129" s="91">
        <v>0.0308</v>
      </c>
      <c r="F129" s="91">
        <v>0.0178</v>
      </c>
      <c r="G129" s="91">
        <v>0.0155</v>
      </c>
      <c r="I129"/>
    </row>
    <row r="130" spans="1:9" ht="12.75">
      <c r="A130" s="89" t="s">
        <v>199</v>
      </c>
      <c r="B130" s="90" t="s">
        <v>452</v>
      </c>
      <c r="C130" s="91">
        <v>0.0061</v>
      </c>
      <c r="D130" s="91"/>
      <c r="E130" s="91"/>
      <c r="F130" s="91"/>
      <c r="G130" s="91">
        <v>0.002</v>
      </c>
      <c r="I130"/>
    </row>
    <row r="131" spans="1:9" ht="12.75">
      <c r="A131" s="89" t="s">
        <v>199</v>
      </c>
      <c r="B131" s="90" t="s">
        <v>453</v>
      </c>
      <c r="C131" s="91">
        <v>0.0009</v>
      </c>
      <c r="D131" s="91">
        <v>0.0002</v>
      </c>
      <c r="E131" s="91">
        <v>0</v>
      </c>
      <c r="F131" s="91">
        <v>0</v>
      </c>
      <c r="G131" s="91">
        <v>0</v>
      </c>
      <c r="I131"/>
    </row>
    <row r="132" spans="1:9" ht="12.75">
      <c r="A132" s="89" t="s">
        <v>199</v>
      </c>
      <c r="B132" s="90" t="s">
        <v>454</v>
      </c>
      <c r="C132" s="91" t="s">
        <v>1108</v>
      </c>
      <c r="D132" s="91" t="s">
        <v>1108</v>
      </c>
      <c r="E132" s="91"/>
      <c r="F132" s="91"/>
      <c r="G132" s="91"/>
      <c r="I132"/>
    </row>
    <row r="133" spans="1:9" ht="12.75">
      <c r="A133" s="89" t="s">
        <v>199</v>
      </c>
      <c r="B133" s="90" t="s">
        <v>455</v>
      </c>
      <c r="C133" s="91">
        <v>0.0003</v>
      </c>
      <c r="D133" s="91">
        <v>6E-05</v>
      </c>
      <c r="E133" s="91"/>
      <c r="F133" s="91">
        <v>5E-05</v>
      </c>
      <c r="G133" s="91">
        <v>0.0086</v>
      </c>
      <c r="I133"/>
    </row>
    <row r="134" spans="1:9" ht="12.75">
      <c r="A134" s="89" t="s">
        <v>199</v>
      </c>
      <c r="B134" s="90" t="s">
        <v>456</v>
      </c>
      <c r="C134" s="91" t="s">
        <v>1108</v>
      </c>
      <c r="D134" s="91" t="s">
        <v>1108</v>
      </c>
      <c r="E134" s="91"/>
      <c r="F134" s="91"/>
      <c r="G134" s="91"/>
      <c r="I134"/>
    </row>
    <row r="135" spans="1:9" ht="12.75">
      <c r="A135" s="89" t="s">
        <v>199</v>
      </c>
      <c r="B135" s="90" t="s">
        <v>457</v>
      </c>
      <c r="C135" s="91">
        <v>0.0002</v>
      </c>
      <c r="D135" s="91">
        <v>0.0003</v>
      </c>
      <c r="E135" s="91">
        <v>0.0001</v>
      </c>
      <c r="F135" s="91">
        <v>0.0004</v>
      </c>
      <c r="G135" s="91">
        <v>7E-05</v>
      </c>
      <c r="I135"/>
    </row>
    <row r="136" spans="1:9" ht="12.75">
      <c r="A136" s="89" t="s">
        <v>199</v>
      </c>
      <c r="B136" s="90" t="s">
        <v>458</v>
      </c>
      <c r="C136" s="91">
        <v>0.0001</v>
      </c>
      <c r="D136" s="91" t="s">
        <v>1108</v>
      </c>
      <c r="E136" s="91"/>
      <c r="F136" s="91"/>
      <c r="G136" s="91"/>
      <c r="I136"/>
    </row>
    <row r="137" spans="1:9" ht="12.75">
      <c r="A137" s="89" t="s">
        <v>199</v>
      </c>
      <c r="B137" s="90" t="s">
        <v>459</v>
      </c>
      <c r="C137" s="91">
        <v>0.0003</v>
      </c>
      <c r="D137" s="91">
        <v>0.0007</v>
      </c>
      <c r="E137" s="91">
        <v>0.018</v>
      </c>
      <c r="F137" s="91">
        <v>8E-05</v>
      </c>
      <c r="G137" s="91">
        <v>2E-05</v>
      </c>
      <c r="I137"/>
    </row>
    <row r="138" spans="1:9" ht="12.75">
      <c r="A138" s="89" t="s">
        <v>199</v>
      </c>
      <c r="B138" s="90" t="s">
        <v>460</v>
      </c>
      <c r="C138" s="91">
        <v>0.0019</v>
      </c>
      <c r="D138" s="91">
        <v>0.0033</v>
      </c>
      <c r="E138" s="91">
        <v>0.0019</v>
      </c>
      <c r="F138" s="91">
        <v>4.4E-05</v>
      </c>
      <c r="G138" s="91">
        <v>0.00039</v>
      </c>
      <c r="I138"/>
    </row>
    <row r="139" spans="1:9" ht="12.75">
      <c r="A139" s="89" t="s">
        <v>199</v>
      </c>
      <c r="B139" s="90" t="s">
        <v>461</v>
      </c>
      <c r="C139" s="91">
        <v>0.0002</v>
      </c>
      <c r="D139" s="91">
        <v>0.0014</v>
      </c>
      <c r="E139" s="91">
        <v>0.0009</v>
      </c>
      <c r="F139" s="91">
        <v>0.0009</v>
      </c>
      <c r="G139" s="91">
        <v>0.00235</v>
      </c>
      <c r="I139"/>
    </row>
    <row r="140" spans="1:9" ht="12.75">
      <c r="A140" s="89" t="s">
        <v>199</v>
      </c>
      <c r="B140" s="90" t="s">
        <v>462</v>
      </c>
      <c r="C140" s="91" t="s">
        <v>1108</v>
      </c>
      <c r="D140" s="91">
        <v>0.0005</v>
      </c>
      <c r="E140" s="91">
        <v>0.0042</v>
      </c>
      <c r="F140" s="91">
        <v>0.001</v>
      </c>
      <c r="G140" s="91"/>
      <c r="I140"/>
    </row>
    <row r="141" spans="1:9" ht="12.75">
      <c r="A141" s="89" t="s">
        <v>483</v>
      </c>
      <c r="B141" s="90" t="s">
        <v>838</v>
      </c>
      <c r="C141" s="91">
        <v>0.0039</v>
      </c>
      <c r="D141" s="91" t="s">
        <v>1108</v>
      </c>
      <c r="E141" s="91" t="s">
        <v>1108</v>
      </c>
      <c r="F141" s="91" t="s">
        <v>1108</v>
      </c>
      <c r="G141" s="91" t="s">
        <v>1108</v>
      </c>
      <c r="I141"/>
    </row>
    <row r="142" spans="1:9" ht="12.75">
      <c r="A142" s="89" t="s">
        <v>483</v>
      </c>
      <c r="B142" s="90" t="s">
        <v>839</v>
      </c>
      <c r="C142" s="91" t="s">
        <v>1108</v>
      </c>
      <c r="D142" s="91" t="s">
        <v>1108</v>
      </c>
      <c r="E142" s="91" t="s">
        <v>1108</v>
      </c>
      <c r="F142" s="91" t="s">
        <v>1108</v>
      </c>
      <c r="G142" s="91" t="s">
        <v>1108</v>
      </c>
      <c r="I142"/>
    </row>
    <row r="143" spans="1:9" ht="12.75">
      <c r="A143" s="89" t="s">
        <v>483</v>
      </c>
      <c r="B143" s="90" t="s">
        <v>840</v>
      </c>
      <c r="C143" s="91">
        <v>0.0024</v>
      </c>
      <c r="D143" s="91">
        <v>0.00032</v>
      </c>
      <c r="E143" s="91" t="s">
        <v>1108</v>
      </c>
      <c r="F143" s="91">
        <v>9.9E-05</v>
      </c>
      <c r="G143" s="91">
        <v>0.00038</v>
      </c>
      <c r="I143"/>
    </row>
    <row r="144" spans="1:9" ht="12.75">
      <c r="A144" s="89" t="s">
        <v>483</v>
      </c>
      <c r="B144" s="90" t="s">
        <v>841</v>
      </c>
      <c r="C144" s="91">
        <v>0.00012</v>
      </c>
      <c r="D144" s="91">
        <v>0.00016</v>
      </c>
      <c r="E144" s="91">
        <v>0.0011</v>
      </c>
      <c r="F144" s="91">
        <v>0.00027</v>
      </c>
      <c r="G144" s="91" t="s">
        <v>1108</v>
      </c>
      <c r="I144"/>
    </row>
    <row r="145" spans="1:9" ht="12.75">
      <c r="A145" s="89" t="s">
        <v>483</v>
      </c>
      <c r="B145" s="90" t="s">
        <v>842</v>
      </c>
      <c r="C145" s="91" t="s">
        <v>1108</v>
      </c>
      <c r="D145" s="91" t="s">
        <v>1108</v>
      </c>
      <c r="E145" s="91" t="s">
        <v>1108</v>
      </c>
      <c r="F145" s="91" t="s">
        <v>1108</v>
      </c>
      <c r="G145" s="91" t="s">
        <v>1108</v>
      </c>
      <c r="I145"/>
    </row>
    <row r="146" spans="1:9" ht="12.75">
      <c r="A146" s="89" t="s">
        <v>483</v>
      </c>
      <c r="B146" s="90" t="s">
        <v>843</v>
      </c>
      <c r="C146" s="91">
        <v>0.0099</v>
      </c>
      <c r="D146" s="91">
        <v>0.00027</v>
      </c>
      <c r="E146" s="91" t="s">
        <v>1108</v>
      </c>
      <c r="F146" s="91">
        <v>0.00018</v>
      </c>
      <c r="G146" s="91">
        <v>0.00034</v>
      </c>
      <c r="I146"/>
    </row>
    <row r="147" spans="1:9" ht="12.75">
      <c r="A147" s="89" t="s">
        <v>483</v>
      </c>
      <c r="B147" s="90" t="s">
        <v>844</v>
      </c>
      <c r="C147" s="91" t="s">
        <v>1108</v>
      </c>
      <c r="D147" s="91" t="s">
        <v>1108</v>
      </c>
      <c r="E147" s="91" t="s">
        <v>1108</v>
      </c>
      <c r="F147" s="91" t="s">
        <v>1108</v>
      </c>
      <c r="G147" s="91" t="s">
        <v>1108</v>
      </c>
      <c r="I147"/>
    </row>
    <row r="148" spans="1:9" ht="12.75">
      <c r="A148" s="89" t="s">
        <v>483</v>
      </c>
      <c r="B148" s="90" t="s">
        <v>1257</v>
      </c>
      <c r="C148" s="91" t="s">
        <v>1108</v>
      </c>
      <c r="D148" s="91" t="s">
        <v>1108</v>
      </c>
      <c r="E148" s="91">
        <v>0.00038</v>
      </c>
      <c r="F148" s="91" t="s">
        <v>1108</v>
      </c>
      <c r="G148" s="91" t="s">
        <v>1108</v>
      </c>
      <c r="I148"/>
    </row>
    <row r="149" spans="1:9" ht="12.75">
      <c r="A149" s="89" t="s">
        <v>203</v>
      </c>
      <c r="B149" s="90" t="s">
        <v>561</v>
      </c>
      <c r="C149" s="91">
        <v>0.2</v>
      </c>
      <c r="D149" s="91">
        <v>0.013</v>
      </c>
      <c r="E149" s="91">
        <v>0.005</v>
      </c>
      <c r="F149" s="91">
        <v>0.028</v>
      </c>
      <c r="G149" s="91">
        <v>0.032</v>
      </c>
      <c r="I149"/>
    </row>
    <row r="150" spans="1:9" ht="12.75">
      <c r="A150" s="89" t="s">
        <v>204</v>
      </c>
      <c r="B150" s="90" t="s">
        <v>1101</v>
      </c>
      <c r="C150" s="91"/>
      <c r="D150" s="91"/>
      <c r="E150" s="91"/>
      <c r="F150" s="91"/>
      <c r="G150" s="91"/>
      <c r="I150"/>
    </row>
    <row r="151" spans="1:9" ht="12.75">
      <c r="A151" s="89" t="s">
        <v>1117</v>
      </c>
      <c r="B151" s="90" t="s">
        <v>845</v>
      </c>
      <c r="C151" s="91"/>
      <c r="D151" s="91"/>
      <c r="E151" s="91"/>
      <c r="F151" s="91"/>
      <c r="G151" s="91"/>
      <c r="I151"/>
    </row>
    <row r="152" spans="1:9" ht="12.75">
      <c r="A152" s="89" t="s">
        <v>1117</v>
      </c>
      <c r="B152" s="90" t="s">
        <v>846</v>
      </c>
      <c r="C152" s="91"/>
      <c r="D152" s="91"/>
      <c r="E152" s="91"/>
      <c r="F152" s="91"/>
      <c r="G152" s="91"/>
      <c r="I152"/>
    </row>
    <row r="153" spans="1:9" ht="12.75">
      <c r="A153" s="89" t="s">
        <v>1117</v>
      </c>
      <c r="B153" s="90" t="s">
        <v>847</v>
      </c>
      <c r="C153" s="91"/>
      <c r="D153" s="91"/>
      <c r="E153" s="91"/>
      <c r="F153" s="91"/>
      <c r="G153" s="91"/>
      <c r="I153"/>
    </row>
    <row r="154" spans="1:9" ht="12.75">
      <c r="A154" s="89" t="s">
        <v>170</v>
      </c>
      <c r="B154" s="90" t="s">
        <v>1258</v>
      </c>
      <c r="C154" s="91">
        <v>0.0176</v>
      </c>
      <c r="D154" s="91">
        <v>0.00363</v>
      </c>
      <c r="E154" s="91">
        <v>0.0523</v>
      </c>
      <c r="F154" s="91">
        <v>0.000129</v>
      </c>
      <c r="G154" s="91">
        <v>0.000323</v>
      </c>
      <c r="I154"/>
    </row>
    <row r="155" spans="1:9" ht="12.75">
      <c r="A155" s="89" t="s">
        <v>603</v>
      </c>
      <c r="B155" s="90" t="s">
        <v>848</v>
      </c>
      <c r="C155" s="91"/>
      <c r="D155" s="91"/>
      <c r="E155" s="91"/>
      <c r="F155" s="91"/>
      <c r="G155" s="91"/>
      <c r="I155"/>
    </row>
    <row r="156" spans="1:9" ht="12.75">
      <c r="A156" s="89" t="s">
        <v>138</v>
      </c>
      <c r="B156" s="90" t="s">
        <v>849</v>
      </c>
      <c r="C156" s="91">
        <v>0.006</v>
      </c>
      <c r="D156" s="91">
        <v>0.014</v>
      </c>
      <c r="E156" s="91">
        <v>0.002</v>
      </c>
      <c r="F156" s="91">
        <v>0.012</v>
      </c>
      <c r="G156" s="91">
        <v>0.0005</v>
      </c>
      <c r="I156"/>
    </row>
    <row r="157" spans="1:9" ht="12.75">
      <c r="A157" s="89" t="s">
        <v>138</v>
      </c>
      <c r="B157" s="90" t="s">
        <v>850</v>
      </c>
      <c r="C157" s="91">
        <v>0.01</v>
      </c>
      <c r="D157" s="91">
        <v>0.006</v>
      </c>
      <c r="E157" s="91"/>
      <c r="F157" s="91"/>
      <c r="G157" s="91">
        <v>0.0001</v>
      </c>
      <c r="I157"/>
    </row>
    <row r="158" spans="1:9" ht="12.75">
      <c r="A158" s="89" t="s">
        <v>138</v>
      </c>
      <c r="B158" s="90" t="s">
        <v>611</v>
      </c>
      <c r="C158" s="91">
        <v>0.035</v>
      </c>
      <c r="D158" s="91">
        <v>0.007</v>
      </c>
      <c r="E158" s="91">
        <v>0.004</v>
      </c>
      <c r="F158" s="91">
        <v>0.0001</v>
      </c>
      <c r="G158" s="91">
        <v>0.0004</v>
      </c>
      <c r="I158"/>
    </row>
    <row r="159" spans="1:9" ht="12.75">
      <c r="A159" s="89" t="s">
        <v>138</v>
      </c>
      <c r="B159" s="90" t="s">
        <v>612</v>
      </c>
      <c r="C159" s="91">
        <v>0.775</v>
      </c>
      <c r="D159" s="91">
        <v>0.09</v>
      </c>
      <c r="E159" s="91">
        <v>0.0002</v>
      </c>
      <c r="F159" s="91">
        <v>0.0008</v>
      </c>
      <c r="G159" s="91">
        <v>0.0001</v>
      </c>
      <c r="I159"/>
    </row>
    <row r="160" spans="1:9" ht="12.75">
      <c r="A160" s="89" t="s">
        <v>138</v>
      </c>
      <c r="B160" s="90" t="s">
        <v>613</v>
      </c>
      <c r="C160" s="91">
        <v>0.002</v>
      </c>
      <c r="D160" s="91">
        <v>0.122</v>
      </c>
      <c r="E160" s="91">
        <v>0.244</v>
      </c>
      <c r="F160" s="91">
        <v>0.012</v>
      </c>
      <c r="G160" s="91">
        <v>0.044</v>
      </c>
      <c r="I160"/>
    </row>
    <row r="161" spans="1:9" ht="12.75">
      <c r="A161" s="89" t="s">
        <v>116</v>
      </c>
      <c r="B161" s="90" t="s">
        <v>851</v>
      </c>
      <c r="C161" s="91">
        <v>0.018</v>
      </c>
      <c r="D161" s="91">
        <v>0.029</v>
      </c>
      <c r="E161" s="91">
        <v>0.002</v>
      </c>
      <c r="F161" s="91">
        <v>0.0196</v>
      </c>
      <c r="G161" s="91">
        <v>0.296</v>
      </c>
      <c r="I161"/>
    </row>
    <row r="162" spans="1:9" ht="12.75">
      <c r="A162" s="89" t="s">
        <v>142</v>
      </c>
      <c r="B162" s="90" t="s">
        <v>852</v>
      </c>
      <c r="C162" s="91">
        <v>0.007</v>
      </c>
      <c r="D162" s="91">
        <v>0.014</v>
      </c>
      <c r="E162" s="91">
        <v>0.058</v>
      </c>
      <c r="F162" s="91">
        <v>0.0077</v>
      </c>
      <c r="G162" s="91">
        <v>0.0088</v>
      </c>
      <c r="I162"/>
    </row>
    <row r="163" spans="1:9" ht="12.75">
      <c r="A163" s="89" t="s">
        <v>142</v>
      </c>
      <c r="B163" s="90" t="s">
        <v>630</v>
      </c>
      <c r="C163" s="91">
        <v>0.057</v>
      </c>
      <c r="D163" s="91">
        <v>0.00014</v>
      </c>
      <c r="E163" s="91"/>
      <c r="F163" s="91">
        <v>0.00012</v>
      </c>
      <c r="G163" s="91"/>
      <c r="I163"/>
    </row>
    <row r="164" spans="1:9" ht="12.75">
      <c r="A164" s="89" t="s">
        <v>645</v>
      </c>
      <c r="B164" s="90" t="s">
        <v>662</v>
      </c>
      <c r="C164" s="91">
        <v>0.06</v>
      </c>
      <c r="D164" s="91">
        <v>0.34</v>
      </c>
      <c r="E164" s="91"/>
      <c r="F164" s="91"/>
      <c r="G164" s="91"/>
      <c r="I164"/>
    </row>
    <row r="165" spans="1:9" ht="12.75">
      <c r="A165" s="89" t="s">
        <v>663</v>
      </c>
      <c r="B165" s="90" t="s">
        <v>853</v>
      </c>
      <c r="C165" s="91"/>
      <c r="D165" s="91">
        <v>5E-05</v>
      </c>
      <c r="E165" s="91">
        <v>5E-06</v>
      </c>
      <c r="F165" s="91">
        <v>0</v>
      </c>
      <c r="G165" s="91">
        <v>0.001</v>
      </c>
      <c r="I165"/>
    </row>
    <row r="166" spans="1:9" ht="12.75">
      <c r="A166" s="89" t="s">
        <v>663</v>
      </c>
      <c r="B166" s="90" t="s">
        <v>854</v>
      </c>
      <c r="C166" s="91"/>
      <c r="D166" s="91">
        <v>0.006</v>
      </c>
      <c r="E166" s="91">
        <v>0.052</v>
      </c>
      <c r="F166" s="91">
        <v>0.002</v>
      </c>
      <c r="G166" s="91">
        <v>0.014</v>
      </c>
      <c r="I166"/>
    </row>
    <row r="167" spans="1:9" ht="12.75">
      <c r="A167" s="89" t="s">
        <v>663</v>
      </c>
      <c r="B167" s="90" t="s">
        <v>855</v>
      </c>
      <c r="C167" s="91"/>
      <c r="D167" s="91">
        <v>0.0006</v>
      </c>
      <c r="E167" s="91">
        <v>0.0006</v>
      </c>
      <c r="F167" s="91">
        <v>9E-05</v>
      </c>
      <c r="G167" s="91">
        <v>0.0002</v>
      </c>
      <c r="I167"/>
    </row>
    <row r="168" spans="1:9" ht="12.75">
      <c r="A168" s="89" t="s">
        <v>663</v>
      </c>
      <c r="B168" s="90" t="s">
        <v>856</v>
      </c>
      <c r="C168" s="91"/>
      <c r="D168" s="91">
        <v>0.0006</v>
      </c>
      <c r="E168" s="91">
        <v>6E-05</v>
      </c>
      <c r="F168" s="91">
        <v>0</v>
      </c>
      <c r="G168" s="91">
        <v>0.001</v>
      </c>
      <c r="I168"/>
    </row>
    <row r="169" spans="1:9" ht="12.75">
      <c r="A169" s="89" t="s">
        <v>663</v>
      </c>
      <c r="B169" s="90" t="s">
        <v>707</v>
      </c>
      <c r="C169" s="91"/>
      <c r="D169" s="91">
        <v>0.0006</v>
      </c>
      <c r="E169" s="91">
        <v>0.0003</v>
      </c>
      <c r="F169" s="91">
        <v>0.002</v>
      </c>
      <c r="G169" s="91">
        <v>0.0001</v>
      </c>
      <c r="I169"/>
    </row>
    <row r="170" spans="1:9" ht="12.75">
      <c r="A170" s="89" t="s">
        <v>663</v>
      </c>
      <c r="B170" s="90" t="s">
        <v>857</v>
      </c>
      <c r="C170" s="91"/>
      <c r="D170" s="91">
        <v>0.17</v>
      </c>
      <c r="E170" s="91">
        <v>0.098</v>
      </c>
      <c r="F170" s="91">
        <v>0.045</v>
      </c>
      <c r="G170" s="91">
        <v>0.021</v>
      </c>
      <c r="I170"/>
    </row>
    <row r="171" spans="1:9" ht="12.75">
      <c r="A171" s="89" t="s">
        <v>663</v>
      </c>
      <c r="B171" s="90" t="s">
        <v>858</v>
      </c>
      <c r="C171" s="91"/>
      <c r="D171" s="91">
        <v>0</v>
      </c>
      <c r="E171" s="91">
        <v>0.0008</v>
      </c>
      <c r="F171" s="91">
        <v>0</v>
      </c>
      <c r="G171" s="91">
        <v>0</v>
      </c>
      <c r="I171"/>
    </row>
    <row r="172" spans="1:9" ht="12.75">
      <c r="A172" s="89" t="s">
        <v>663</v>
      </c>
      <c r="B172" s="90" t="s">
        <v>859</v>
      </c>
      <c r="C172" s="91"/>
      <c r="D172" s="91">
        <v>0</v>
      </c>
      <c r="E172" s="91">
        <v>0</v>
      </c>
      <c r="F172" s="91">
        <v>0</v>
      </c>
      <c r="G172" s="91">
        <v>0.006</v>
      </c>
      <c r="I172"/>
    </row>
    <row r="173" spans="1:9" ht="12.75">
      <c r="A173" s="89" t="s">
        <v>663</v>
      </c>
      <c r="B173" s="90" t="s">
        <v>714</v>
      </c>
      <c r="C173" s="91"/>
      <c r="D173" s="91">
        <v>0.0003</v>
      </c>
      <c r="E173" s="91">
        <v>0.0001</v>
      </c>
      <c r="F173" s="91">
        <v>0.0005</v>
      </c>
      <c r="G173" s="91">
        <v>0</v>
      </c>
      <c r="I173"/>
    </row>
    <row r="174" spans="1:9" ht="12.75">
      <c r="A174" s="89" t="s">
        <v>663</v>
      </c>
      <c r="B174" s="90" t="s">
        <v>715</v>
      </c>
      <c r="C174" s="91"/>
      <c r="D174" s="91">
        <v>0.027</v>
      </c>
      <c r="E174" s="91">
        <v>0.09</v>
      </c>
      <c r="F174" s="91">
        <v>0.008</v>
      </c>
      <c r="G174" s="91">
        <v>0.094</v>
      </c>
      <c r="I174"/>
    </row>
    <row r="175" spans="1:9" ht="12.75">
      <c r="A175" s="89" t="s">
        <v>663</v>
      </c>
      <c r="B175" s="90" t="s">
        <v>860</v>
      </c>
      <c r="C175" s="91"/>
      <c r="D175" s="91">
        <v>0.23</v>
      </c>
      <c r="E175" s="91">
        <v>0</v>
      </c>
      <c r="F175" s="91">
        <v>0.011</v>
      </c>
      <c r="G175" s="91">
        <v>0.087</v>
      </c>
      <c r="I175"/>
    </row>
    <row r="176" spans="1:9" ht="12.75">
      <c r="A176" s="89" t="s">
        <v>663</v>
      </c>
      <c r="B176" s="90" t="s">
        <v>861</v>
      </c>
      <c r="C176" s="91"/>
      <c r="D176" s="91">
        <v>0</v>
      </c>
      <c r="E176" s="91">
        <v>0</v>
      </c>
      <c r="F176" s="91">
        <v>0</v>
      </c>
      <c r="G176" s="91">
        <v>0.039</v>
      </c>
      <c r="I176"/>
    </row>
    <row r="177" spans="1:9" ht="12.75">
      <c r="A177" s="89" t="s">
        <v>663</v>
      </c>
      <c r="B177" s="90" t="s">
        <v>862</v>
      </c>
      <c r="C177" s="91"/>
      <c r="D177" s="91">
        <v>0.002</v>
      </c>
      <c r="E177" s="91">
        <v>0.025</v>
      </c>
      <c r="F177" s="91">
        <v>0.017</v>
      </c>
      <c r="G177" s="91">
        <v>0.0003</v>
      </c>
      <c r="I177"/>
    </row>
    <row r="178" spans="1:9" ht="12.75">
      <c r="A178" s="89" t="s">
        <v>663</v>
      </c>
      <c r="B178" s="90" t="s">
        <v>722</v>
      </c>
      <c r="C178" s="91"/>
      <c r="D178" s="91">
        <v>0.12</v>
      </c>
      <c r="E178" s="91">
        <v>0.5</v>
      </c>
      <c r="F178" s="91">
        <v>0.4</v>
      </c>
      <c r="G178" s="91">
        <v>0.4</v>
      </c>
      <c r="I178"/>
    </row>
    <row r="179" spans="1:9" ht="12.75">
      <c r="A179" s="89" t="s">
        <v>663</v>
      </c>
      <c r="B179" s="90" t="s">
        <v>723</v>
      </c>
      <c r="C179" s="91"/>
      <c r="D179" s="91">
        <v>0</v>
      </c>
      <c r="E179" s="91">
        <v>0</v>
      </c>
      <c r="F179" s="91">
        <v>3E-05</v>
      </c>
      <c r="G179" s="91">
        <v>3E-05</v>
      </c>
      <c r="I179"/>
    </row>
    <row r="180" spans="1:9" ht="12.75">
      <c r="A180" s="89" t="s">
        <v>663</v>
      </c>
      <c r="B180" s="90" t="s">
        <v>863</v>
      </c>
      <c r="C180" s="91"/>
      <c r="D180" s="91">
        <v>0.0004</v>
      </c>
      <c r="E180" s="91">
        <v>0.007</v>
      </c>
      <c r="F180" s="91">
        <v>0.003</v>
      </c>
      <c r="G180" s="91">
        <v>0.039</v>
      </c>
      <c r="I180"/>
    </row>
    <row r="181" spans="1:9" ht="12.75">
      <c r="A181" s="89" t="s">
        <v>663</v>
      </c>
      <c r="B181" s="90" t="s">
        <v>726</v>
      </c>
      <c r="C181" s="91"/>
      <c r="D181" s="91">
        <v>0</v>
      </c>
      <c r="E181" s="91">
        <v>1.5</v>
      </c>
      <c r="F181" s="91">
        <v>0</v>
      </c>
      <c r="G181" s="91">
        <v>0</v>
      </c>
      <c r="I181"/>
    </row>
    <row r="182" spans="1:9" ht="12.75">
      <c r="A182" s="89" t="s">
        <v>663</v>
      </c>
      <c r="B182" s="90" t="s">
        <v>864</v>
      </c>
      <c r="C182" s="91"/>
      <c r="D182" s="91">
        <v>7E-06</v>
      </c>
      <c r="E182" s="91">
        <v>0</v>
      </c>
      <c r="F182" s="91">
        <v>0</v>
      </c>
      <c r="G182" s="91">
        <v>0</v>
      </c>
      <c r="I182"/>
    </row>
    <row r="183" spans="1:9" ht="12.75">
      <c r="A183" s="89" t="s">
        <v>663</v>
      </c>
      <c r="B183" s="90" t="s">
        <v>865</v>
      </c>
      <c r="C183" s="91"/>
      <c r="D183" s="91">
        <v>0.021</v>
      </c>
      <c r="E183" s="91">
        <v>0.024</v>
      </c>
      <c r="F183" s="91">
        <v>0.03</v>
      </c>
      <c r="G183" s="91">
        <v>0.18</v>
      </c>
      <c r="I183"/>
    </row>
    <row r="184" spans="1:9" ht="12.75">
      <c r="A184" s="89" t="s">
        <v>663</v>
      </c>
      <c r="B184" s="90" t="s">
        <v>866</v>
      </c>
      <c r="C184" s="91"/>
      <c r="D184" s="91">
        <v>0.056</v>
      </c>
      <c r="E184" s="91">
        <v>0.018</v>
      </c>
      <c r="F184" s="91">
        <v>0.079</v>
      </c>
      <c r="G184" s="91">
        <v>0.009</v>
      </c>
      <c r="I184"/>
    </row>
    <row r="185" spans="1:9" ht="12.75">
      <c r="A185" s="89" t="s">
        <v>663</v>
      </c>
      <c r="B185" s="90" t="s">
        <v>867</v>
      </c>
      <c r="C185" s="91"/>
      <c r="D185" s="91">
        <v>0.009</v>
      </c>
      <c r="E185" s="91">
        <v>0.002</v>
      </c>
      <c r="F185" s="91">
        <v>0.024</v>
      </c>
      <c r="G185" s="91">
        <v>0.0002</v>
      </c>
      <c r="I185"/>
    </row>
    <row r="186" spans="1:9" ht="12.75">
      <c r="A186" s="89" t="s">
        <v>663</v>
      </c>
      <c r="B186" s="90" t="s">
        <v>736</v>
      </c>
      <c r="C186" s="91"/>
      <c r="D186" s="91">
        <v>0.14</v>
      </c>
      <c r="E186" s="91">
        <v>0.045</v>
      </c>
      <c r="F186" s="91">
        <v>0.037</v>
      </c>
      <c r="G186" s="91">
        <v>0.096</v>
      </c>
      <c r="I186"/>
    </row>
    <row r="187" spans="1:9" ht="12.75">
      <c r="A187" s="89" t="s">
        <v>663</v>
      </c>
      <c r="B187" s="90" t="s">
        <v>868</v>
      </c>
      <c r="C187" s="91"/>
      <c r="D187" s="91">
        <v>0.009</v>
      </c>
      <c r="E187" s="91">
        <v>0.91</v>
      </c>
      <c r="F187" s="91">
        <v>0.91</v>
      </c>
      <c r="G187" s="91">
        <v>0.41</v>
      </c>
      <c r="I187"/>
    </row>
    <row r="188" spans="1:9" ht="12.75">
      <c r="A188" s="89" t="s">
        <v>663</v>
      </c>
      <c r="B188" s="90" t="s">
        <v>869</v>
      </c>
      <c r="C188" s="91"/>
      <c r="D188" s="91">
        <v>3E-05</v>
      </c>
      <c r="E188" s="91">
        <v>0.001</v>
      </c>
      <c r="F188" s="95">
        <v>5.2E-08</v>
      </c>
      <c r="G188" s="91">
        <v>0.0005</v>
      </c>
      <c r="I188"/>
    </row>
    <row r="189" spans="1:9" ht="12.75">
      <c r="A189" s="89" t="s">
        <v>663</v>
      </c>
      <c r="B189" s="90" t="s">
        <v>870</v>
      </c>
      <c r="C189" s="91"/>
      <c r="D189" s="91">
        <v>0</v>
      </c>
      <c r="E189" s="91">
        <v>0.083</v>
      </c>
      <c r="F189" s="91">
        <v>0.023</v>
      </c>
      <c r="G189" s="91">
        <v>3E-05</v>
      </c>
      <c r="I189"/>
    </row>
    <row r="190" spans="1:9" ht="12.75">
      <c r="A190" s="89" t="s">
        <v>663</v>
      </c>
      <c r="B190" s="90" t="s">
        <v>744</v>
      </c>
      <c r="C190" s="91"/>
      <c r="D190" s="91">
        <v>0.007</v>
      </c>
      <c r="E190" s="91">
        <v>0.014</v>
      </c>
      <c r="F190" s="91">
        <v>0.002</v>
      </c>
      <c r="G190" s="91">
        <v>0.003</v>
      </c>
      <c r="I190"/>
    </row>
    <row r="191" spans="1:9" ht="12.75">
      <c r="A191" s="89" t="s">
        <v>663</v>
      </c>
      <c r="B191" s="90" t="s">
        <v>871</v>
      </c>
      <c r="C191" s="91"/>
      <c r="D191" s="91">
        <v>1.61</v>
      </c>
      <c r="E191" s="91">
        <v>0.34</v>
      </c>
      <c r="F191" s="91">
        <v>0.14</v>
      </c>
      <c r="G191" s="91">
        <v>0.73</v>
      </c>
      <c r="I191"/>
    </row>
    <row r="192" spans="1:9" ht="12.75">
      <c r="A192" s="89" t="s">
        <v>663</v>
      </c>
      <c r="B192" s="90" t="s">
        <v>872</v>
      </c>
      <c r="C192" s="91"/>
      <c r="D192" s="91">
        <v>0.54</v>
      </c>
      <c r="E192" s="91">
        <v>0.059</v>
      </c>
      <c r="F192" s="91">
        <v>0.099</v>
      </c>
      <c r="G192" s="91">
        <v>0.64</v>
      </c>
      <c r="I192"/>
    </row>
    <row r="193" spans="1:9" ht="12.75">
      <c r="A193" s="89" t="s">
        <v>663</v>
      </c>
      <c r="B193" s="90" t="s">
        <v>749</v>
      </c>
      <c r="C193" s="91"/>
      <c r="D193" s="91">
        <v>4E-05</v>
      </c>
      <c r="E193" s="91">
        <v>2E-06</v>
      </c>
      <c r="F193" s="91">
        <v>0.0002</v>
      </c>
      <c r="G193" s="91">
        <v>0.02</v>
      </c>
      <c r="I193"/>
    </row>
    <row r="194" spans="1:9" ht="12.75">
      <c r="A194" s="89" t="s">
        <v>663</v>
      </c>
      <c r="B194" s="90" t="s">
        <v>873</v>
      </c>
      <c r="C194" s="91"/>
      <c r="D194" s="91">
        <v>0.001</v>
      </c>
      <c r="E194" s="91">
        <v>0.006</v>
      </c>
      <c r="F194" s="91">
        <v>0.006</v>
      </c>
      <c r="G194" s="91">
        <v>0.04</v>
      </c>
      <c r="I194"/>
    </row>
    <row r="195" spans="1:9" ht="12.75">
      <c r="A195" s="89" t="s">
        <v>663</v>
      </c>
      <c r="B195" s="90" t="s">
        <v>752</v>
      </c>
      <c r="C195" s="91"/>
      <c r="D195" s="91">
        <v>0</v>
      </c>
      <c r="E195" s="91">
        <v>0</v>
      </c>
      <c r="F195" s="91">
        <v>0.0001</v>
      </c>
      <c r="G195" s="91">
        <v>0</v>
      </c>
      <c r="I195"/>
    </row>
    <row r="196" spans="1:9" ht="12.75">
      <c r="A196" s="89" t="s">
        <v>663</v>
      </c>
      <c r="B196" s="90" t="s">
        <v>874</v>
      </c>
      <c r="C196" s="91"/>
      <c r="D196" s="91">
        <v>0.72</v>
      </c>
      <c r="E196" s="91">
        <v>0.054</v>
      </c>
      <c r="F196" s="91">
        <v>0.43</v>
      </c>
      <c r="G196" s="91">
        <v>0.0004</v>
      </c>
      <c r="I196"/>
    </row>
    <row r="197" spans="1:9" ht="12.75">
      <c r="A197" s="89" t="s">
        <v>663</v>
      </c>
      <c r="B197" s="90" t="s">
        <v>875</v>
      </c>
      <c r="C197" s="91"/>
      <c r="D197" s="91">
        <v>0.032</v>
      </c>
      <c r="E197" s="91">
        <v>0.0005</v>
      </c>
      <c r="F197" s="91">
        <v>0.066</v>
      </c>
      <c r="G197" s="91">
        <v>0.002</v>
      </c>
      <c r="I197"/>
    </row>
    <row r="198" spans="1:9" ht="12.75">
      <c r="A198" s="89" t="s">
        <v>663</v>
      </c>
      <c r="B198" s="90" t="s">
        <v>876</v>
      </c>
      <c r="C198" s="91"/>
      <c r="D198" s="91">
        <v>4E-05</v>
      </c>
      <c r="E198" s="91">
        <v>0.0003</v>
      </c>
      <c r="F198" s="91">
        <v>0.0008</v>
      </c>
      <c r="G198" s="91">
        <v>0.0001</v>
      </c>
      <c r="I198"/>
    </row>
    <row r="199" spans="1:9" ht="12.75">
      <c r="A199" s="89" t="s">
        <v>663</v>
      </c>
      <c r="B199" s="90" t="s">
        <v>759</v>
      </c>
      <c r="C199" s="91"/>
      <c r="D199" s="91">
        <v>0.006</v>
      </c>
      <c r="E199" s="91">
        <v>0.007</v>
      </c>
      <c r="F199" s="91">
        <v>7E-05</v>
      </c>
      <c r="G199" s="91">
        <v>1E-05</v>
      </c>
      <c r="I199"/>
    </row>
    <row r="200" spans="1:9" ht="12.75">
      <c r="A200" s="89" t="s">
        <v>663</v>
      </c>
      <c r="B200" s="90" t="s">
        <v>877</v>
      </c>
      <c r="C200" s="91"/>
      <c r="D200" s="91">
        <v>0.049</v>
      </c>
      <c r="E200" s="91">
        <v>0.41</v>
      </c>
      <c r="F200" s="91">
        <v>0</v>
      </c>
      <c r="G200" s="91">
        <v>0.02</v>
      </c>
      <c r="I200"/>
    </row>
    <row r="201" spans="1:9" ht="12.75">
      <c r="A201" s="89" t="s">
        <v>663</v>
      </c>
      <c r="B201" s="90" t="s">
        <v>762</v>
      </c>
      <c r="C201" s="91"/>
      <c r="D201" s="91">
        <v>4E-05</v>
      </c>
      <c r="E201" s="91">
        <v>0.0003</v>
      </c>
      <c r="F201" s="91">
        <v>0</v>
      </c>
      <c r="G201" s="91">
        <v>8E-05</v>
      </c>
      <c r="I201"/>
    </row>
    <row r="202" spans="1:9" ht="12.75">
      <c r="A202" s="89" t="s">
        <v>663</v>
      </c>
      <c r="B202" s="90" t="s">
        <v>878</v>
      </c>
      <c r="C202" s="91"/>
      <c r="D202" s="91">
        <v>0.025</v>
      </c>
      <c r="E202" s="91">
        <v>0.001</v>
      </c>
      <c r="F202" s="91">
        <v>0.0006</v>
      </c>
      <c r="G202" s="91">
        <v>0.76</v>
      </c>
      <c r="I202"/>
    </row>
    <row r="203" spans="1:9" ht="12.75">
      <c r="A203" s="89" t="s">
        <v>663</v>
      </c>
      <c r="B203" s="90" t="s">
        <v>765</v>
      </c>
      <c r="C203" s="91"/>
      <c r="D203" s="91">
        <v>0.022</v>
      </c>
      <c r="E203" s="91">
        <v>0.007</v>
      </c>
      <c r="F203" s="91">
        <v>0</v>
      </c>
      <c r="G203" s="91">
        <v>0.028</v>
      </c>
      <c r="I203"/>
    </row>
    <row r="204" spans="1:9" ht="12.75">
      <c r="A204" s="89" t="s">
        <v>663</v>
      </c>
      <c r="B204" s="90" t="s">
        <v>766</v>
      </c>
      <c r="C204" s="91"/>
      <c r="D204" s="91">
        <v>0.0002</v>
      </c>
      <c r="E204" s="91">
        <v>0</v>
      </c>
      <c r="F204" s="91">
        <v>4E-05</v>
      </c>
      <c r="G204" s="91">
        <v>0</v>
      </c>
      <c r="I204"/>
    </row>
    <row r="205" spans="1:9" ht="12.75">
      <c r="A205" s="92" t="s">
        <v>663</v>
      </c>
      <c r="B205" s="93" t="s">
        <v>767</v>
      </c>
      <c r="C205" s="94"/>
      <c r="D205" s="94">
        <v>0.006</v>
      </c>
      <c r="E205" s="94">
        <v>0.0004</v>
      </c>
      <c r="F205" s="94">
        <v>0</v>
      </c>
      <c r="G205" s="94">
        <v>0</v>
      </c>
      <c r="I205"/>
    </row>
    <row r="206" spans="1:9" ht="12.75">
      <c r="A206" s="170" t="s">
        <v>352</v>
      </c>
      <c r="B206" s="195"/>
      <c r="C206" s="196"/>
      <c r="D206" s="196"/>
      <c r="E206" s="196"/>
      <c r="F206" s="196"/>
      <c r="G206" s="197"/>
      <c r="I206"/>
    </row>
    <row r="207" spans="1:9" ht="12.75">
      <c r="A207" s="86" t="s">
        <v>79</v>
      </c>
      <c r="B207" s="87" t="s">
        <v>351</v>
      </c>
      <c r="C207" s="88"/>
      <c r="D207" s="88"/>
      <c r="E207" s="88"/>
      <c r="F207" s="88"/>
      <c r="G207" s="88"/>
      <c r="I207"/>
    </row>
    <row r="208" spans="1:9" ht="12.75">
      <c r="A208" s="89" t="s">
        <v>364</v>
      </c>
      <c r="B208" s="90" t="s">
        <v>879</v>
      </c>
      <c r="C208" s="91">
        <v>5.42</v>
      </c>
      <c r="D208" s="91">
        <v>2.95</v>
      </c>
      <c r="E208" s="91">
        <v>3.26</v>
      </c>
      <c r="F208" s="91">
        <v>3.84</v>
      </c>
      <c r="G208" s="91">
        <v>2.94</v>
      </c>
      <c r="I208"/>
    </row>
    <row r="209" spans="1:9" ht="12.75">
      <c r="A209" s="89" t="s">
        <v>880</v>
      </c>
      <c r="B209" s="90" t="s">
        <v>881</v>
      </c>
      <c r="C209" s="91">
        <v>0.108</v>
      </c>
      <c r="D209" s="91">
        <v>0.011</v>
      </c>
      <c r="E209" s="91">
        <v>0.154</v>
      </c>
      <c r="F209" s="91">
        <v>0.016</v>
      </c>
      <c r="G209" s="91">
        <v>0.011</v>
      </c>
      <c r="I209"/>
    </row>
    <row r="210" spans="1:9" ht="12.75">
      <c r="A210" s="89" t="s">
        <v>880</v>
      </c>
      <c r="B210" s="90" t="s">
        <v>882</v>
      </c>
      <c r="C210" s="91"/>
      <c r="D210" s="91"/>
      <c r="E210" s="91"/>
      <c r="F210" s="91"/>
      <c r="G210" s="91">
        <v>0.006</v>
      </c>
      <c r="I210"/>
    </row>
    <row r="211" spans="1:9" ht="12.75">
      <c r="A211" s="89" t="s">
        <v>109</v>
      </c>
      <c r="B211" s="90" t="s">
        <v>883</v>
      </c>
      <c r="C211" s="91">
        <v>0.003</v>
      </c>
      <c r="D211" s="91">
        <v>0.045</v>
      </c>
      <c r="E211" s="91">
        <v>6E-06</v>
      </c>
      <c r="F211" s="91"/>
      <c r="G211" s="91">
        <v>0.001</v>
      </c>
      <c r="I211"/>
    </row>
    <row r="212" spans="1:9" ht="12.75">
      <c r="A212" s="89" t="s">
        <v>463</v>
      </c>
      <c r="B212" s="90" t="s">
        <v>884</v>
      </c>
      <c r="C212" s="91">
        <v>0.24</v>
      </c>
      <c r="D212" s="91">
        <v>0.47</v>
      </c>
      <c r="E212" s="91">
        <v>0.14</v>
      </c>
      <c r="F212" s="91">
        <v>0.38</v>
      </c>
      <c r="G212" s="91">
        <v>0.086</v>
      </c>
      <c r="I212"/>
    </row>
    <row r="213" spans="1:9" ht="12.75">
      <c r="A213" s="89" t="s">
        <v>798</v>
      </c>
      <c r="B213" s="90" t="s">
        <v>885</v>
      </c>
      <c r="C213" s="91">
        <v>0.83</v>
      </c>
      <c r="D213" s="91">
        <v>0.57</v>
      </c>
      <c r="E213" s="91">
        <v>0.64</v>
      </c>
      <c r="F213" s="91">
        <v>1</v>
      </c>
      <c r="G213" s="91"/>
      <c r="I213"/>
    </row>
    <row r="214" spans="1:9" ht="12.75">
      <c r="A214" s="89" t="s">
        <v>798</v>
      </c>
      <c r="B214" s="90" t="s">
        <v>886</v>
      </c>
      <c r="C214" s="91">
        <v>1.3</v>
      </c>
      <c r="D214" s="91">
        <v>0.07</v>
      </c>
      <c r="E214" s="91">
        <v>0.33</v>
      </c>
      <c r="F214" s="91">
        <v>0.8</v>
      </c>
      <c r="G214" s="91"/>
      <c r="I214"/>
    </row>
    <row r="215" spans="1:9" ht="12.75">
      <c r="A215" s="89" t="s">
        <v>798</v>
      </c>
      <c r="B215" s="90" t="s">
        <v>887</v>
      </c>
      <c r="C215" s="91">
        <v>2</v>
      </c>
      <c r="D215" s="91">
        <v>2.1</v>
      </c>
      <c r="E215" s="91">
        <v>3.6</v>
      </c>
      <c r="F215" s="91">
        <v>4.1</v>
      </c>
      <c r="G215" s="91"/>
      <c r="I215"/>
    </row>
    <row r="216" spans="1:9" ht="12.75">
      <c r="A216" s="89" t="s">
        <v>798</v>
      </c>
      <c r="B216" s="90" t="s">
        <v>888</v>
      </c>
      <c r="C216" s="91">
        <v>1.3</v>
      </c>
      <c r="D216" s="91">
        <v>0.5</v>
      </c>
      <c r="E216" s="91">
        <v>0.44</v>
      </c>
      <c r="F216" s="91">
        <v>1</v>
      </c>
      <c r="G216" s="91"/>
      <c r="I216"/>
    </row>
    <row r="217" spans="1:9" ht="12.75">
      <c r="A217" s="89" t="s">
        <v>798</v>
      </c>
      <c r="B217" s="90" t="s">
        <v>594</v>
      </c>
      <c r="C217" s="91"/>
      <c r="D217" s="91"/>
      <c r="E217" s="91"/>
      <c r="F217" s="91"/>
      <c r="G217" s="91"/>
      <c r="I217"/>
    </row>
    <row r="218" spans="1:9" ht="12.75">
      <c r="A218" s="89" t="s">
        <v>595</v>
      </c>
      <c r="B218" s="90" t="s">
        <v>889</v>
      </c>
      <c r="C218" s="91"/>
      <c r="D218" s="91"/>
      <c r="E218" s="91"/>
      <c r="F218" s="91"/>
      <c r="G218" s="91">
        <v>2.589</v>
      </c>
      <c r="I218"/>
    </row>
    <row r="219" spans="1:9" ht="12.75">
      <c r="A219" s="89" t="s">
        <v>595</v>
      </c>
      <c r="B219" s="90" t="s">
        <v>890</v>
      </c>
      <c r="C219" s="91"/>
      <c r="D219" s="91"/>
      <c r="E219" s="91"/>
      <c r="F219" s="91"/>
      <c r="G219" s="91"/>
      <c r="I219"/>
    </row>
    <row r="220" spans="1:9" ht="12.75">
      <c r="A220" s="89" t="s">
        <v>631</v>
      </c>
      <c r="B220" s="90" t="s">
        <v>632</v>
      </c>
      <c r="C220" s="91">
        <v>0.832</v>
      </c>
      <c r="D220" s="91">
        <v>0.269</v>
      </c>
      <c r="E220" s="91">
        <v>0.376</v>
      </c>
      <c r="F220" s="91">
        <v>0.0544</v>
      </c>
      <c r="G220" s="91">
        <v>0.27</v>
      </c>
      <c r="I220"/>
    </row>
    <row r="221" spans="1:9" ht="12.75">
      <c r="A221" s="89" t="s">
        <v>631</v>
      </c>
      <c r="B221" s="90" t="s">
        <v>891</v>
      </c>
      <c r="C221" s="91">
        <v>1.247</v>
      </c>
      <c r="D221" s="91">
        <f>0.359+1.36</f>
        <v>1.719</v>
      </c>
      <c r="E221" s="91">
        <f>0.379+1.13</f>
        <v>1.509</v>
      </c>
      <c r="F221" s="91">
        <f>1.31+0.255</f>
        <v>1.565</v>
      </c>
      <c r="G221" s="91">
        <f>1.15+0.979</f>
        <v>2.129</v>
      </c>
      <c r="I221"/>
    </row>
    <row r="222" spans="1:9" ht="12.75">
      <c r="A222" s="89" t="s">
        <v>631</v>
      </c>
      <c r="B222" s="90" t="s">
        <v>892</v>
      </c>
      <c r="C222" s="91">
        <v>0.008</v>
      </c>
      <c r="D222" s="91">
        <v>1.12</v>
      </c>
      <c r="E222" s="91">
        <v>3.2</v>
      </c>
      <c r="F222" s="91">
        <v>1.45</v>
      </c>
      <c r="G222" s="91">
        <v>1.07</v>
      </c>
      <c r="I222"/>
    </row>
    <row r="223" spans="1:9" ht="12.75">
      <c r="A223" s="92" t="s">
        <v>631</v>
      </c>
      <c r="B223" s="93" t="s">
        <v>893</v>
      </c>
      <c r="C223" s="94">
        <v>0.52</v>
      </c>
      <c r="D223" s="94">
        <v>1.2</v>
      </c>
      <c r="E223" s="94">
        <v>1.7</v>
      </c>
      <c r="F223" s="94">
        <v>1.5</v>
      </c>
      <c r="G223" s="94">
        <v>0.62</v>
      </c>
      <c r="I223"/>
    </row>
    <row r="224" spans="1:7" ht="12.75">
      <c r="A224" s="96" t="s">
        <v>1107</v>
      </c>
      <c r="B224" s="96"/>
      <c r="C224" s="73"/>
      <c r="D224" s="73"/>
      <c r="E224" s="73"/>
      <c r="F224" s="73"/>
      <c r="G224" s="73"/>
    </row>
    <row r="225" spans="1:7" ht="12.75">
      <c r="A225" s="77" t="s">
        <v>1166</v>
      </c>
      <c r="B225" s="97"/>
      <c r="C225" s="75"/>
      <c r="D225" s="75"/>
      <c r="E225" s="75"/>
      <c r="F225" s="75"/>
      <c r="G225" s="75"/>
    </row>
    <row r="226" spans="1:7" ht="12.75">
      <c r="A226" s="77" t="s">
        <v>1167</v>
      </c>
      <c r="B226" s="97"/>
      <c r="C226" s="75"/>
      <c r="D226" s="75"/>
      <c r="E226" s="75"/>
      <c r="F226" s="75"/>
      <c r="G226" s="75"/>
    </row>
  </sheetData>
  <mergeCells count="9">
    <mergeCell ref="A100:G100"/>
    <mergeCell ref="A206:G206"/>
    <mergeCell ref="A1:G1"/>
    <mergeCell ref="A76:G76"/>
    <mergeCell ref="A83:G83"/>
    <mergeCell ref="A64:G64"/>
    <mergeCell ref="A67:G67"/>
    <mergeCell ref="A4:G4"/>
    <mergeCell ref="A12:G12"/>
  </mergeCells>
  <printOptions horizontalCentered="1"/>
  <pageMargins left="0.75" right="0.75" top="1" bottom="1" header="0.492125985" footer="0.492125985"/>
  <pageSetup fitToHeight="0" horizontalDpi="300" verticalDpi="300" orientation="portrait" paperSize="9" r:id="rId1"/>
  <headerFooter alignWithMargins="0">
    <oddHeader>&amp;C&amp;8ANNEX B: EXPOSURES OF THE PUBLIC AND WORKERS FROM VARIOUS SOURCES OF RADIATION</oddHeader>
    <oddFooter>&amp;L&amp;8Table &amp;A&amp;C&amp;8Page &amp;P of &amp;N&amp;R&amp;8UNSCEAR 2008 Report</oddFooter>
  </headerFooter>
  <rowBreaks count="6" manualBreakCount="6">
    <brk id="56" max="6" man="1"/>
    <brk id="99" max="255" man="1"/>
    <brk id="150" max="255" man="1"/>
    <brk id="205" max="255" man="1"/>
    <brk id="251" max="255" man="1"/>
    <brk id="30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23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9.00390625" style="0" customWidth="1"/>
    <col min="2" max="2" width="20.7109375" style="0" customWidth="1"/>
    <col min="3" max="7" width="9.140625" style="3" customWidth="1"/>
  </cols>
  <sheetData>
    <row r="1" spans="1:7" ht="12.75">
      <c r="A1" s="198" t="s">
        <v>1168</v>
      </c>
      <c r="B1" s="199"/>
      <c r="C1" s="199"/>
      <c r="D1" s="199"/>
      <c r="E1" s="199"/>
      <c r="F1" s="199"/>
      <c r="G1" s="199"/>
    </row>
    <row r="3" spans="1:7" ht="12.75">
      <c r="A3" s="76" t="s">
        <v>274</v>
      </c>
      <c r="B3" s="76" t="s">
        <v>346</v>
      </c>
      <c r="C3" s="104">
        <v>1998</v>
      </c>
      <c r="D3" s="104">
        <v>1999</v>
      </c>
      <c r="E3" s="104">
        <v>2000</v>
      </c>
      <c r="F3" s="104">
        <v>2001</v>
      </c>
      <c r="G3" s="104">
        <v>2002</v>
      </c>
    </row>
    <row r="4" spans="1:7" ht="12.75">
      <c r="A4" s="168" t="s">
        <v>647</v>
      </c>
      <c r="B4" s="167"/>
      <c r="C4" s="167"/>
      <c r="D4" s="167"/>
      <c r="E4" s="167"/>
      <c r="F4" s="167"/>
      <c r="G4" s="167"/>
    </row>
    <row r="5" spans="1:7" ht="12.75">
      <c r="A5" s="61" t="s">
        <v>645</v>
      </c>
      <c r="B5" s="61" t="s">
        <v>768</v>
      </c>
      <c r="C5" s="98"/>
      <c r="D5" s="98">
        <v>470</v>
      </c>
      <c r="E5" s="98">
        <v>277</v>
      </c>
      <c r="F5" s="98">
        <v>523</v>
      </c>
      <c r="G5" s="98">
        <v>638</v>
      </c>
    </row>
    <row r="6" spans="1:7" ht="12.75">
      <c r="A6" s="63" t="s">
        <v>645</v>
      </c>
      <c r="B6" s="63" t="s">
        <v>1097</v>
      </c>
      <c r="C6" s="99"/>
      <c r="D6" s="99">
        <v>1740</v>
      </c>
      <c r="E6" s="99">
        <v>1470</v>
      </c>
      <c r="F6" s="99">
        <v>2090</v>
      </c>
      <c r="G6" s="99">
        <v>1780</v>
      </c>
    </row>
    <row r="7" spans="1:7" ht="12.75">
      <c r="A7" s="63" t="s">
        <v>645</v>
      </c>
      <c r="B7" s="63" t="s">
        <v>1095</v>
      </c>
      <c r="C7" s="99"/>
      <c r="D7" s="99">
        <v>688</v>
      </c>
      <c r="E7" s="99">
        <v>1380</v>
      </c>
      <c r="F7" s="99">
        <v>1230</v>
      </c>
      <c r="G7" s="99">
        <v>1320</v>
      </c>
    </row>
    <row r="8" spans="1:7" ht="12.75">
      <c r="A8" s="63" t="s">
        <v>645</v>
      </c>
      <c r="B8" s="63" t="s">
        <v>1096</v>
      </c>
      <c r="C8" s="99"/>
      <c r="D8" s="99">
        <v>1090</v>
      </c>
      <c r="E8" s="99">
        <v>940</v>
      </c>
      <c r="F8" s="99">
        <v>1160</v>
      </c>
      <c r="G8" s="99">
        <v>1280</v>
      </c>
    </row>
    <row r="9" spans="1:7" ht="12.75">
      <c r="A9" s="63" t="s">
        <v>645</v>
      </c>
      <c r="B9" s="63" t="s">
        <v>772</v>
      </c>
      <c r="C9" s="99"/>
      <c r="D9" s="99">
        <v>1210</v>
      </c>
      <c r="E9" s="99">
        <v>1000</v>
      </c>
      <c r="F9" s="99">
        <v>1140</v>
      </c>
      <c r="G9" s="99">
        <v>1070</v>
      </c>
    </row>
    <row r="10" spans="1:7" ht="12.75">
      <c r="A10" s="63" t="s">
        <v>645</v>
      </c>
      <c r="B10" s="63" t="s">
        <v>773</v>
      </c>
      <c r="C10" s="99"/>
      <c r="D10" s="99">
        <v>2000</v>
      </c>
      <c r="E10" s="99">
        <v>1820</v>
      </c>
      <c r="F10" s="99">
        <v>1900</v>
      </c>
      <c r="G10" s="99">
        <v>2230</v>
      </c>
    </row>
    <row r="11" spans="1:7" ht="12.75">
      <c r="A11" s="65" t="s">
        <v>645</v>
      </c>
      <c r="B11" s="65" t="s">
        <v>1092</v>
      </c>
      <c r="C11" s="100"/>
      <c r="D11" s="100">
        <v>575</v>
      </c>
      <c r="E11" s="100">
        <v>575</v>
      </c>
      <c r="F11" s="100">
        <v>561</v>
      </c>
      <c r="G11" s="100">
        <v>511</v>
      </c>
    </row>
    <row r="12" spans="1:7" ht="12.75">
      <c r="A12" s="166" t="s">
        <v>381</v>
      </c>
      <c r="B12" s="167"/>
      <c r="C12" s="167"/>
      <c r="D12" s="167"/>
      <c r="E12" s="167"/>
      <c r="F12" s="167"/>
      <c r="G12" s="167"/>
    </row>
    <row r="13" spans="1:7" ht="12.75">
      <c r="A13" s="61" t="s">
        <v>1118</v>
      </c>
      <c r="B13" s="61" t="s">
        <v>380</v>
      </c>
      <c r="C13" s="98"/>
      <c r="D13" s="98"/>
      <c r="E13" s="98"/>
      <c r="F13" s="98"/>
      <c r="G13" s="98"/>
    </row>
    <row r="14" spans="1:7" ht="12.75">
      <c r="A14" s="63" t="s">
        <v>1118</v>
      </c>
      <c r="B14" s="63" t="s">
        <v>382</v>
      </c>
      <c r="C14" s="99"/>
      <c r="D14" s="99"/>
      <c r="E14" s="99"/>
      <c r="F14" s="99"/>
      <c r="G14" s="99"/>
    </row>
    <row r="15" spans="1:7" ht="12.75">
      <c r="A15" s="63" t="s">
        <v>109</v>
      </c>
      <c r="B15" s="63" t="s">
        <v>774</v>
      </c>
      <c r="C15" s="99">
        <f>360+370</f>
        <v>730</v>
      </c>
      <c r="D15" s="99">
        <f>580+470</f>
        <v>1050</v>
      </c>
      <c r="E15" s="99">
        <f>390+650</f>
        <v>1040</v>
      </c>
      <c r="F15" s="99">
        <f>500+400</f>
        <v>900</v>
      </c>
      <c r="G15" s="99">
        <f>410+600</f>
        <v>1010</v>
      </c>
    </row>
    <row r="16" spans="1:7" ht="12.75">
      <c r="A16" s="63" t="s">
        <v>199</v>
      </c>
      <c r="B16" s="63" t="s">
        <v>444</v>
      </c>
      <c r="C16" s="99">
        <v>111</v>
      </c>
      <c r="D16" s="99">
        <v>274</v>
      </c>
      <c r="E16" s="99">
        <v>256</v>
      </c>
      <c r="F16" s="99">
        <v>315</v>
      </c>
      <c r="G16" s="99">
        <v>168</v>
      </c>
    </row>
    <row r="17" spans="1:7" ht="12.75">
      <c r="A17" s="63" t="s">
        <v>199</v>
      </c>
      <c r="B17" s="63" t="s">
        <v>775</v>
      </c>
      <c r="C17" s="99"/>
      <c r="D17" s="99">
        <v>1230</v>
      </c>
      <c r="E17" s="99">
        <v>306</v>
      </c>
      <c r="F17" s="99">
        <v>1490</v>
      </c>
      <c r="G17" s="99">
        <v>2170</v>
      </c>
    </row>
    <row r="18" spans="1:7" ht="12.75">
      <c r="A18" s="63" t="s">
        <v>199</v>
      </c>
      <c r="B18" s="63" t="s">
        <v>447</v>
      </c>
      <c r="C18" s="99">
        <v>272</v>
      </c>
      <c r="D18" s="99">
        <v>288</v>
      </c>
      <c r="E18" s="99">
        <v>341</v>
      </c>
      <c r="F18" s="99">
        <v>240</v>
      </c>
      <c r="G18" s="99">
        <v>67</v>
      </c>
    </row>
    <row r="19" spans="1:7" ht="12.75">
      <c r="A19" s="63" t="s">
        <v>199</v>
      </c>
      <c r="B19" s="63" t="s">
        <v>448</v>
      </c>
      <c r="C19" s="99">
        <v>210</v>
      </c>
      <c r="D19" s="99">
        <v>480</v>
      </c>
      <c r="E19" s="99">
        <v>360</v>
      </c>
      <c r="F19" s="99">
        <v>250</v>
      </c>
      <c r="G19" s="99">
        <v>98</v>
      </c>
    </row>
    <row r="20" spans="1:7" ht="12.75">
      <c r="A20" s="63" t="s">
        <v>199</v>
      </c>
      <c r="B20" s="63" t="s">
        <v>449</v>
      </c>
      <c r="C20" s="99">
        <v>590</v>
      </c>
      <c r="D20" s="99">
        <v>620</v>
      </c>
      <c r="E20" s="99">
        <v>500</v>
      </c>
      <c r="F20" s="99">
        <v>520</v>
      </c>
      <c r="G20" s="99">
        <v>540</v>
      </c>
    </row>
    <row r="21" spans="1:7" ht="12.75">
      <c r="A21" s="63" t="s">
        <v>468</v>
      </c>
      <c r="B21" s="63" t="s">
        <v>776</v>
      </c>
      <c r="C21" s="99"/>
      <c r="D21" s="99"/>
      <c r="E21" s="99"/>
      <c r="F21" s="99"/>
      <c r="G21" s="99"/>
    </row>
    <row r="22" spans="1:7" ht="12.75">
      <c r="A22" s="63" t="s">
        <v>483</v>
      </c>
      <c r="B22" s="63" t="s">
        <v>777</v>
      </c>
      <c r="C22" s="99"/>
      <c r="D22" s="99"/>
      <c r="E22" s="99"/>
      <c r="F22" s="99"/>
      <c r="G22" s="99"/>
    </row>
    <row r="23" spans="1:7" ht="12.75">
      <c r="A23" s="63" t="s">
        <v>483</v>
      </c>
      <c r="B23" s="63" t="s">
        <v>778</v>
      </c>
      <c r="C23" s="99"/>
      <c r="D23" s="99"/>
      <c r="E23" s="99"/>
      <c r="F23" s="99"/>
      <c r="G23" s="99"/>
    </row>
    <row r="24" spans="1:7" ht="12.75">
      <c r="A24" s="63" t="s">
        <v>483</v>
      </c>
      <c r="B24" s="63" t="s">
        <v>779</v>
      </c>
      <c r="C24" s="99"/>
      <c r="D24" s="99"/>
      <c r="E24" s="99"/>
      <c r="F24" s="99"/>
      <c r="G24" s="99"/>
    </row>
    <row r="25" spans="1:7" ht="12.75">
      <c r="A25" s="63" t="s">
        <v>483</v>
      </c>
      <c r="B25" s="63" t="s">
        <v>915</v>
      </c>
      <c r="C25" s="99"/>
      <c r="D25" s="99"/>
      <c r="E25" s="99"/>
      <c r="F25" s="99"/>
      <c r="G25" s="99"/>
    </row>
    <row r="26" spans="1:7" ht="12.75">
      <c r="A26" s="63" t="s">
        <v>483</v>
      </c>
      <c r="B26" s="63" t="s">
        <v>781</v>
      </c>
      <c r="C26" s="99"/>
      <c r="D26" s="99"/>
      <c r="E26" s="99"/>
      <c r="F26" s="99"/>
      <c r="G26" s="99"/>
    </row>
    <row r="27" spans="1:7" ht="12.75">
      <c r="A27" s="63" t="s">
        <v>483</v>
      </c>
      <c r="B27" s="63" t="s">
        <v>782</v>
      </c>
      <c r="C27" s="99"/>
      <c r="D27" s="99"/>
      <c r="E27" s="99"/>
      <c r="F27" s="99"/>
      <c r="G27" s="99"/>
    </row>
    <row r="28" spans="1:7" ht="12.75">
      <c r="A28" s="63" t="s">
        <v>483</v>
      </c>
      <c r="B28" s="63" t="s">
        <v>783</v>
      </c>
      <c r="C28" s="99"/>
      <c r="D28" s="99"/>
      <c r="E28" s="99"/>
      <c r="F28" s="99"/>
      <c r="G28" s="99"/>
    </row>
    <row r="29" spans="1:7" ht="12.75">
      <c r="A29" s="63" t="s">
        <v>483</v>
      </c>
      <c r="B29" s="63" t="s">
        <v>511</v>
      </c>
      <c r="C29" s="99"/>
      <c r="D29" s="99"/>
      <c r="E29" s="99"/>
      <c r="F29" s="99"/>
      <c r="G29" s="99"/>
    </row>
    <row r="30" spans="1:7" ht="12.75">
      <c r="A30" s="63" t="s">
        <v>483</v>
      </c>
      <c r="B30" s="63" t="s">
        <v>512</v>
      </c>
      <c r="C30" s="99"/>
      <c r="D30" s="99"/>
      <c r="E30" s="99"/>
      <c r="F30" s="99"/>
      <c r="G30" s="99"/>
    </row>
    <row r="31" spans="1:7" ht="12.75">
      <c r="A31" s="63" t="s">
        <v>21</v>
      </c>
      <c r="B31" s="63" t="s">
        <v>784</v>
      </c>
      <c r="C31" s="99"/>
      <c r="D31" s="99"/>
      <c r="E31" s="99"/>
      <c r="F31" s="99"/>
      <c r="G31" s="99"/>
    </row>
    <row r="32" spans="1:7" ht="12.75">
      <c r="A32" s="63" t="s">
        <v>138</v>
      </c>
      <c r="B32" s="63" t="s">
        <v>606</v>
      </c>
      <c r="C32" s="99"/>
      <c r="D32" s="99"/>
      <c r="E32" s="99"/>
      <c r="F32" s="99"/>
      <c r="G32" s="99"/>
    </row>
    <row r="33" spans="1:7" ht="12.75">
      <c r="A33" s="63" t="s">
        <v>138</v>
      </c>
      <c r="B33" s="63" t="s">
        <v>1083</v>
      </c>
      <c r="C33" s="99"/>
      <c r="D33" s="99"/>
      <c r="E33" s="99"/>
      <c r="F33" s="99"/>
      <c r="G33" s="99"/>
    </row>
    <row r="34" spans="1:7" ht="12.75">
      <c r="A34" s="63" t="s">
        <v>116</v>
      </c>
      <c r="B34" s="63" t="s">
        <v>785</v>
      </c>
      <c r="C34" s="99"/>
      <c r="D34" s="99"/>
      <c r="E34" s="99"/>
      <c r="F34" s="99"/>
      <c r="G34" s="99"/>
    </row>
    <row r="35" spans="1:7" ht="12.75">
      <c r="A35" s="63" t="s">
        <v>116</v>
      </c>
      <c r="B35" s="63" t="s">
        <v>786</v>
      </c>
      <c r="C35" s="99"/>
      <c r="D35" s="99"/>
      <c r="E35" s="99"/>
      <c r="F35" s="99"/>
      <c r="G35" s="99">
        <f>870+580+1200</f>
        <v>2650</v>
      </c>
    </row>
    <row r="36" spans="1:7" ht="12.75">
      <c r="A36" s="63" t="s">
        <v>116</v>
      </c>
      <c r="B36" s="63" t="s">
        <v>787</v>
      </c>
      <c r="C36" s="99"/>
      <c r="D36" s="99"/>
      <c r="E36" s="99"/>
      <c r="F36" s="99"/>
      <c r="G36" s="99">
        <f>3.39+240+669</f>
        <v>912.39</v>
      </c>
    </row>
    <row r="37" spans="1:7" ht="12.75">
      <c r="A37" s="63" t="s">
        <v>116</v>
      </c>
      <c r="B37" s="63" t="s">
        <v>622</v>
      </c>
      <c r="C37" s="99"/>
      <c r="D37" s="99"/>
      <c r="E37" s="99"/>
      <c r="F37" s="99"/>
      <c r="G37" s="99">
        <v>471</v>
      </c>
    </row>
    <row r="38" spans="1:7" ht="12.75">
      <c r="A38" s="63" t="s">
        <v>142</v>
      </c>
      <c r="B38" s="63" t="s">
        <v>626</v>
      </c>
      <c r="C38" s="99">
        <v>410</v>
      </c>
      <c r="D38" s="99">
        <v>650</v>
      </c>
      <c r="E38" s="99">
        <v>510</v>
      </c>
      <c r="F38" s="99">
        <v>450</v>
      </c>
      <c r="G38" s="99">
        <v>750</v>
      </c>
    </row>
    <row r="39" spans="1:7" ht="12.75">
      <c r="A39" s="63" t="s">
        <v>142</v>
      </c>
      <c r="B39" s="63" t="s">
        <v>627</v>
      </c>
      <c r="C39" s="99"/>
      <c r="D39" s="99"/>
      <c r="E39" s="99"/>
      <c r="F39" s="99"/>
      <c r="G39" s="99"/>
    </row>
    <row r="40" spans="1:7" ht="12.75">
      <c r="A40" s="63" t="s">
        <v>663</v>
      </c>
      <c r="B40" s="63" t="s">
        <v>788</v>
      </c>
      <c r="C40" s="99"/>
      <c r="D40" s="99"/>
      <c r="E40" s="99"/>
      <c r="F40" s="99"/>
      <c r="G40" s="99"/>
    </row>
    <row r="41" spans="1:7" ht="12.75">
      <c r="A41" s="63" t="s">
        <v>663</v>
      </c>
      <c r="B41" s="63" t="s">
        <v>789</v>
      </c>
      <c r="C41" s="99"/>
      <c r="D41" s="99"/>
      <c r="E41" s="99"/>
      <c r="F41" s="99"/>
      <c r="G41" s="99"/>
    </row>
    <row r="42" spans="1:7" ht="12.75">
      <c r="A42" s="63" t="s">
        <v>663</v>
      </c>
      <c r="B42" s="63" t="s">
        <v>669</v>
      </c>
      <c r="C42" s="99"/>
      <c r="D42" s="99"/>
      <c r="E42" s="99"/>
      <c r="F42" s="99"/>
      <c r="G42" s="99"/>
    </row>
    <row r="43" spans="1:7" ht="12.75">
      <c r="A43" s="63" t="s">
        <v>663</v>
      </c>
      <c r="B43" s="63" t="s">
        <v>670</v>
      </c>
      <c r="C43" s="99"/>
      <c r="D43" s="99"/>
      <c r="E43" s="99"/>
      <c r="F43" s="99"/>
      <c r="G43" s="99"/>
    </row>
    <row r="44" spans="1:7" ht="12.75">
      <c r="A44" s="63" t="s">
        <v>663</v>
      </c>
      <c r="B44" s="63" t="s">
        <v>671</v>
      </c>
      <c r="C44" s="99"/>
      <c r="D44" s="99"/>
      <c r="E44" s="99"/>
      <c r="F44" s="99"/>
      <c r="G44" s="99"/>
    </row>
    <row r="45" spans="1:7" ht="12.75">
      <c r="A45" s="63" t="s">
        <v>663</v>
      </c>
      <c r="B45" s="63" t="s">
        <v>790</v>
      </c>
      <c r="C45" s="99"/>
      <c r="D45" s="99"/>
      <c r="E45" s="99"/>
      <c r="F45" s="99"/>
      <c r="G45" s="99"/>
    </row>
    <row r="46" spans="1:7" ht="12.75">
      <c r="A46" s="63" t="s">
        <v>663</v>
      </c>
      <c r="B46" s="63" t="s">
        <v>674</v>
      </c>
      <c r="C46" s="99"/>
      <c r="D46" s="99"/>
      <c r="E46" s="99"/>
      <c r="F46" s="99"/>
      <c r="G46" s="99"/>
    </row>
    <row r="47" spans="1:7" ht="12.75">
      <c r="A47" s="63" t="s">
        <v>663</v>
      </c>
      <c r="B47" s="63" t="s">
        <v>675</v>
      </c>
      <c r="C47" s="99"/>
      <c r="D47" s="99"/>
      <c r="E47" s="99"/>
      <c r="F47" s="99"/>
      <c r="G47" s="99"/>
    </row>
    <row r="48" spans="1:7" ht="12.75">
      <c r="A48" s="63" t="s">
        <v>663</v>
      </c>
      <c r="B48" s="63" t="s">
        <v>676</v>
      </c>
      <c r="C48" s="99"/>
      <c r="D48" s="99"/>
      <c r="E48" s="99"/>
      <c r="F48" s="99"/>
      <c r="G48" s="99"/>
    </row>
    <row r="49" spans="1:7" ht="12.75">
      <c r="A49" s="63" t="s">
        <v>663</v>
      </c>
      <c r="B49" s="63" t="s">
        <v>677</v>
      </c>
      <c r="C49" s="99"/>
      <c r="D49" s="99"/>
      <c r="E49" s="99"/>
      <c r="F49" s="99"/>
      <c r="G49" s="99"/>
    </row>
    <row r="50" spans="1:7" ht="12.75">
      <c r="A50" s="63" t="s">
        <v>663</v>
      </c>
      <c r="B50" s="63" t="s">
        <v>791</v>
      </c>
      <c r="C50" s="99"/>
      <c r="D50" s="99"/>
      <c r="E50" s="99"/>
      <c r="F50" s="99"/>
      <c r="G50" s="99"/>
    </row>
    <row r="51" spans="1:7" ht="12.75">
      <c r="A51" s="63" t="s">
        <v>663</v>
      </c>
      <c r="B51" s="63" t="s">
        <v>680</v>
      </c>
      <c r="C51" s="99"/>
      <c r="D51" s="99"/>
      <c r="E51" s="99"/>
      <c r="F51" s="99"/>
      <c r="G51" s="99"/>
    </row>
    <row r="52" spans="1:7" ht="12.75">
      <c r="A52" s="63" t="s">
        <v>663</v>
      </c>
      <c r="B52" s="63" t="s">
        <v>792</v>
      </c>
      <c r="C52" s="99"/>
      <c r="D52" s="99"/>
      <c r="E52" s="99"/>
      <c r="F52" s="99"/>
      <c r="G52" s="99"/>
    </row>
    <row r="53" spans="1:7" ht="12.75">
      <c r="A53" s="63" t="s">
        <v>663</v>
      </c>
      <c r="B53" s="63" t="s">
        <v>793</v>
      </c>
      <c r="C53" s="99"/>
      <c r="D53" s="99"/>
      <c r="E53" s="99"/>
      <c r="F53" s="99"/>
      <c r="G53" s="99"/>
    </row>
    <row r="54" spans="1:7" ht="12.75">
      <c r="A54" s="63" t="s">
        <v>663</v>
      </c>
      <c r="B54" s="63" t="s">
        <v>685</v>
      </c>
      <c r="C54" s="99"/>
      <c r="D54" s="99"/>
      <c r="E54" s="99"/>
      <c r="F54" s="99"/>
      <c r="G54" s="99"/>
    </row>
    <row r="55" spans="1:7" ht="12.75">
      <c r="A55" s="63" t="s">
        <v>663</v>
      </c>
      <c r="B55" s="63" t="s">
        <v>794</v>
      </c>
      <c r="C55" s="99"/>
      <c r="D55" s="99"/>
      <c r="E55" s="99"/>
      <c r="F55" s="99"/>
      <c r="G55" s="99"/>
    </row>
    <row r="56" spans="1:7" ht="12.75">
      <c r="A56" s="63" t="s">
        <v>663</v>
      </c>
      <c r="B56" s="63" t="s">
        <v>688</v>
      </c>
      <c r="C56" s="99"/>
      <c r="D56" s="99"/>
      <c r="E56" s="99"/>
      <c r="F56" s="99"/>
      <c r="G56" s="99"/>
    </row>
    <row r="57" spans="1:7" ht="12.75">
      <c r="A57" s="63" t="s">
        <v>663</v>
      </c>
      <c r="B57" s="63" t="s">
        <v>795</v>
      </c>
      <c r="C57" s="99"/>
      <c r="D57" s="99"/>
      <c r="E57" s="99"/>
      <c r="F57" s="99"/>
      <c r="G57" s="99"/>
    </row>
    <row r="58" spans="1:7" ht="12.75">
      <c r="A58" s="63" t="s">
        <v>663</v>
      </c>
      <c r="B58" s="63" t="s">
        <v>691</v>
      </c>
      <c r="C58" s="99"/>
      <c r="D58" s="99"/>
      <c r="E58" s="99"/>
      <c r="F58" s="99"/>
      <c r="G58" s="99"/>
    </row>
    <row r="59" spans="1:7" ht="12.75">
      <c r="A59" s="63" t="s">
        <v>663</v>
      </c>
      <c r="B59" s="63" t="s">
        <v>692</v>
      </c>
      <c r="C59" s="99"/>
      <c r="D59" s="99"/>
      <c r="E59" s="99"/>
      <c r="F59" s="99"/>
      <c r="G59" s="99"/>
    </row>
    <row r="60" spans="1:7" ht="12.75">
      <c r="A60" s="63" t="s">
        <v>663</v>
      </c>
      <c r="B60" s="63" t="s">
        <v>796</v>
      </c>
      <c r="C60" s="99"/>
      <c r="D60" s="99"/>
      <c r="E60" s="99"/>
      <c r="F60" s="99"/>
      <c r="G60" s="99"/>
    </row>
    <row r="61" spans="1:7" ht="12.75">
      <c r="A61" s="63" t="s">
        <v>663</v>
      </c>
      <c r="B61" s="63" t="s">
        <v>695</v>
      </c>
      <c r="C61" s="99"/>
      <c r="D61" s="99"/>
      <c r="E61" s="99"/>
      <c r="F61" s="99"/>
      <c r="G61" s="99"/>
    </row>
    <row r="62" spans="1:7" ht="12.75">
      <c r="A62" s="63" t="s">
        <v>663</v>
      </c>
      <c r="B62" s="63" t="s">
        <v>797</v>
      </c>
      <c r="C62" s="99"/>
      <c r="D62" s="99"/>
      <c r="E62" s="99"/>
      <c r="F62" s="99"/>
      <c r="G62" s="99"/>
    </row>
    <row r="63" spans="1:7" ht="12.75">
      <c r="A63" s="65" t="s">
        <v>663</v>
      </c>
      <c r="B63" s="65" t="s">
        <v>698</v>
      </c>
      <c r="C63" s="100"/>
      <c r="D63" s="100"/>
      <c r="E63" s="100"/>
      <c r="F63" s="100"/>
      <c r="G63" s="100"/>
    </row>
    <row r="64" spans="1:7" ht="12.75">
      <c r="A64" s="166" t="s">
        <v>538</v>
      </c>
      <c r="B64" s="167"/>
      <c r="C64" s="167"/>
      <c r="D64" s="167"/>
      <c r="E64" s="167"/>
      <c r="F64" s="167"/>
      <c r="G64" s="167"/>
    </row>
    <row r="65" spans="1:7" ht="12.75">
      <c r="A65" s="61" t="s">
        <v>59</v>
      </c>
      <c r="B65" s="61" t="s">
        <v>537</v>
      </c>
      <c r="C65" s="98"/>
      <c r="D65" s="98"/>
      <c r="E65" s="98"/>
      <c r="F65" s="98"/>
      <c r="G65" s="98"/>
    </row>
    <row r="66" spans="1:7" ht="12.75">
      <c r="A66" s="65" t="s">
        <v>798</v>
      </c>
      <c r="B66" s="65" t="s">
        <v>565</v>
      </c>
      <c r="C66" s="100"/>
      <c r="D66" s="100"/>
      <c r="E66" s="100"/>
      <c r="F66" s="100"/>
      <c r="G66" s="100"/>
    </row>
    <row r="67" spans="1:7" ht="12.75">
      <c r="A67" s="166" t="s">
        <v>661</v>
      </c>
      <c r="B67" s="167"/>
      <c r="C67" s="167"/>
      <c r="D67" s="167"/>
      <c r="E67" s="167"/>
      <c r="F67" s="167"/>
      <c r="G67" s="167"/>
    </row>
    <row r="68" spans="1:7" ht="12.75">
      <c r="A68" s="39" t="s">
        <v>645</v>
      </c>
      <c r="B68" s="59" t="s">
        <v>928</v>
      </c>
      <c r="C68" s="71"/>
      <c r="D68" s="71"/>
      <c r="E68" s="71"/>
      <c r="F68" s="71"/>
      <c r="G68" s="71"/>
    </row>
    <row r="69" spans="1:7" ht="12.75">
      <c r="A69" s="39" t="s">
        <v>645</v>
      </c>
      <c r="B69" s="59" t="s">
        <v>930</v>
      </c>
      <c r="C69" s="42"/>
      <c r="D69" s="42"/>
      <c r="E69" s="42"/>
      <c r="F69" s="42"/>
      <c r="G69" s="42"/>
    </row>
    <row r="70" spans="1:7" ht="12.75">
      <c r="A70" s="39" t="s">
        <v>645</v>
      </c>
      <c r="B70" s="59" t="s">
        <v>929</v>
      </c>
      <c r="C70" s="42"/>
      <c r="D70" s="42"/>
      <c r="E70" s="42"/>
      <c r="F70" s="42"/>
      <c r="G70" s="42"/>
    </row>
    <row r="71" spans="1:7" ht="12.75">
      <c r="A71" s="39" t="s">
        <v>645</v>
      </c>
      <c r="B71" s="59" t="s">
        <v>931</v>
      </c>
      <c r="C71" s="42"/>
      <c r="D71" s="42"/>
      <c r="E71" s="42"/>
      <c r="F71" s="42"/>
      <c r="G71" s="42"/>
    </row>
    <row r="72" spans="1:7" ht="12.75">
      <c r="A72" s="63" t="s">
        <v>645</v>
      </c>
      <c r="B72" s="101" t="s">
        <v>799</v>
      </c>
      <c r="C72" s="99"/>
      <c r="D72" s="99">
        <v>3560</v>
      </c>
      <c r="E72" s="99">
        <v>3100</v>
      </c>
      <c r="F72" s="99">
        <v>3000</v>
      </c>
      <c r="G72" s="99">
        <v>3500</v>
      </c>
    </row>
    <row r="73" spans="1:7" ht="12.75">
      <c r="A73" s="63" t="s">
        <v>645</v>
      </c>
      <c r="B73" s="101" t="s">
        <v>1098</v>
      </c>
      <c r="C73" s="99"/>
      <c r="D73" s="99">
        <v>393</v>
      </c>
      <c r="E73" s="99">
        <v>3960</v>
      </c>
      <c r="F73" s="99">
        <v>4730</v>
      </c>
      <c r="G73" s="99">
        <v>4480</v>
      </c>
    </row>
    <row r="74" spans="1:7" ht="12.75">
      <c r="A74" s="63" t="s">
        <v>645</v>
      </c>
      <c r="B74" s="63" t="s">
        <v>1179</v>
      </c>
      <c r="C74" s="99"/>
      <c r="D74" s="99">
        <v>1090</v>
      </c>
      <c r="E74" s="99">
        <v>1070</v>
      </c>
      <c r="F74" s="99">
        <v>1020</v>
      </c>
      <c r="G74" s="99">
        <v>1170</v>
      </c>
    </row>
    <row r="75" spans="1:7" ht="12.75">
      <c r="A75" s="65" t="s">
        <v>645</v>
      </c>
      <c r="B75" s="65" t="s">
        <v>801</v>
      </c>
      <c r="C75" s="100"/>
      <c r="D75" s="100">
        <v>1480</v>
      </c>
      <c r="E75" s="100">
        <v>522</v>
      </c>
      <c r="F75" s="100">
        <v>404</v>
      </c>
      <c r="G75" s="100">
        <v>1540</v>
      </c>
    </row>
    <row r="76" spans="1:7" ht="12.75">
      <c r="A76" s="166" t="s">
        <v>557</v>
      </c>
      <c r="B76" s="167"/>
      <c r="C76" s="167"/>
      <c r="D76" s="167"/>
      <c r="E76" s="167"/>
      <c r="F76" s="167"/>
      <c r="G76" s="167"/>
    </row>
    <row r="77" spans="1:7" ht="12.75">
      <c r="A77" s="61" t="s">
        <v>112</v>
      </c>
      <c r="B77" s="61" t="s">
        <v>802</v>
      </c>
      <c r="C77" s="98"/>
      <c r="D77" s="98"/>
      <c r="E77" s="98"/>
      <c r="F77" s="98"/>
      <c r="G77" s="98"/>
    </row>
    <row r="78" spans="1:7" ht="12.75">
      <c r="A78" s="63" t="s">
        <v>798</v>
      </c>
      <c r="B78" s="63" t="s">
        <v>803</v>
      </c>
      <c r="C78" s="99"/>
      <c r="D78" s="99"/>
      <c r="E78" s="99"/>
      <c r="F78" s="99"/>
      <c r="G78" s="99"/>
    </row>
    <row r="79" spans="1:7" ht="12.75">
      <c r="A79" s="63" t="s">
        <v>798</v>
      </c>
      <c r="B79" s="63" t="s">
        <v>804</v>
      </c>
      <c r="C79" s="99"/>
      <c r="D79" s="99"/>
      <c r="E79" s="99"/>
      <c r="F79" s="99"/>
      <c r="G79" s="99"/>
    </row>
    <row r="80" spans="1:7" ht="12.75">
      <c r="A80" s="63" t="s">
        <v>798</v>
      </c>
      <c r="B80" s="63" t="s">
        <v>805</v>
      </c>
      <c r="C80" s="99"/>
      <c r="D80" s="99"/>
      <c r="E80" s="99"/>
      <c r="F80" s="99"/>
      <c r="G80" s="99"/>
    </row>
    <row r="81" spans="1:7" ht="12.75">
      <c r="A81" s="63" t="s">
        <v>798</v>
      </c>
      <c r="B81" s="63" t="s">
        <v>806</v>
      </c>
      <c r="C81" s="99"/>
      <c r="D81" s="99"/>
      <c r="E81" s="99"/>
      <c r="F81" s="99"/>
      <c r="G81" s="99"/>
    </row>
    <row r="82" spans="1:7" ht="12.75">
      <c r="A82" s="65" t="s">
        <v>631</v>
      </c>
      <c r="B82" s="65" t="s">
        <v>917</v>
      </c>
      <c r="C82" s="100"/>
      <c r="D82" s="100"/>
      <c r="E82" s="100"/>
      <c r="F82" s="100"/>
      <c r="G82" s="100"/>
    </row>
    <row r="83" spans="1:7" ht="12.75">
      <c r="A83" s="166" t="s">
        <v>916</v>
      </c>
      <c r="B83" s="167"/>
      <c r="C83" s="167"/>
      <c r="D83" s="167"/>
      <c r="E83" s="167"/>
      <c r="F83" s="167"/>
      <c r="G83" s="167"/>
    </row>
    <row r="84" spans="1:7" ht="12.75">
      <c r="A84" s="61" t="s">
        <v>35</v>
      </c>
      <c r="B84" s="61" t="s">
        <v>349</v>
      </c>
      <c r="C84" s="98">
        <v>490</v>
      </c>
      <c r="D84" s="98">
        <v>290</v>
      </c>
      <c r="E84" s="98">
        <v>340</v>
      </c>
      <c r="F84" s="98">
        <v>290</v>
      </c>
      <c r="G84" s="98">
        <v>210</v>
      </c>
    </row>
    <row r="85" spans="1:7" ht="12.75">
      <c r="A85" s="63" t="s">
        <v>35</v>
      </c>
      <c r="B85" s="63" t="s">
        <v>350</v>
      </c>
      <c r="C85" s="99">
        <v>510</v>
      </c>
      <c r="D85" s="99">
        <v>580</v>
      </c>
      <c r="E85" s="99">
        <v>390</v>
      </c>
      <c r="F85" s="99">
        <v>490</v>
      </c>
      <c r="G85" s="99">
        <v>420</v>
      </c>
    </row>
    <row r="86" spans="1:7" ht="12.75">
      <c r="A86" s="63" t="s">
        <v>371</v>
      </c>
      <c r="B86" s="63" t="s">
        <v>1106</v>
      </c>
      <c r="C86" s="99"/>
      <c r="D86" s="99"/>
      <c r="E86" s="99">
        <v>4100</v>
      </c>
      <c r="F86" s="99">
        <v>2700</v>
      </c>
      <c r="G86" s="99">
        <v>2100</v>
      </c>
    </row>
    <row r="87" spans="1:7" ht="12.75">
      <c r="A87" s="63" t="s">
        <v>371</v>
      </c>
      <c r="B87" s="63" t="s">
        <v>807</v>
      </c>
      <c r="C87" s="99"/>
      <c r="D87" s="99">
        <v>3500</v>
      </c>
      <c r="E87" s="99">
        <v>2800</v>
      </c>
      <c r="F87" s="99">
        <v>2600</v>
      </c>
      <c r="G87" s="99">
        <v>2800</v>
      </c>
    </row>
    <row r="88" spans="1:7" ht="12.75">
      <c r="A88" s="63" t="s">
        <v>371</v>
      </c>
      <c r="B88" s="63" t="s">
        <v>376</v>
      </c>
      <c r="C88" s="99">
        <v>270</v>
      </c>
      <c r="D88" s="99">
        <v>250</v>
      </c>
      <c r="E88" s="99">
        <v>230</v>
      </c>
      <c r="F88" s="99">
        <v>400</v>
      </c>
      <c r="G88" s="99">
        <v>370</v>
      </c>
    </row>
    <row r="89" spans="1:7" ht="12.75">
      <c r="A89" s="63" t="s">
        <v>371</v>
      </c>
      <c r="B89" s="41" t="s">
        <v>1103</v>
      </c>
      <c r="C89" s="99"/>
      <c r="D89" s="99"/>
      <c r="E89" s="99">
        <v>11000</v>
      </c>
      <c r="F89" s="99">
        <v>6300</v>
      </c>
      <c r="G89" s="99">
        <v>1800</v>
      </c>
    </row>
    <row r="90" spans="1:7" ht="12.75">
      <c r="A90" s="63" t="s">
        <v>371</v>
      </c>
      <c r="B90" s="63" t="s">
        <v>377</v>
      </c>
      <c r="C90" s="99">
        <v>320</v>
      </c>
      <c r="D90" s="99">
        <v>280</v>
      </c>
      <c r="E90" s="99">
        <v>230</v>
      </c>
      <c r="F90" s="99">
        <v>220</v>
      </c>
      <c r="G90" s="99">
        <v>290</v>
      </c>
    </row>
    <row r="91" spans="1:7" ht="12.75">
      <c r="A91" s="63" t="s">
        <v>468</v>
      </c>
      <c r="B91" s="63" t="s">
        <v>808</v>
      </c>
      <c r="C91" s="99"/>
      <c r="D91" s="99"/>
      <c r="E91" s="99"/>
      <c r="F91" s="99"/>
      <c r="G91" s="99"/>
    </row>
    <row r="92" spans="1:7" ht="12.75">
      <c r="A92" s="63" t="s">
        <v>468</v>
      </c>
      <c r="B92" s="63" t="s">
        <v>809</v>
      </c>
      <c r="C92" s="99"/>
      <c r="D92" s="99"/>
      <c r="E92" s="99"/>
      <c r="F92" s="99"/>
      <c r="G92" s="99"/>
    </row>
    <row r="93" spans="1:7" ht="12.75">
      <c r="A93" s="63" t="s">
        <v>468</v>
      </c>
      <c r="B93" s="63" t="s">
        <v>810</v>
      </c>
      <c r="C93" s="99"/>
      <c r="D93" s="99"/>
      <c r="E93" s="99"/>
      <c r="F93" s="99"/>
      <c r="G93" s="99"/>
    </row>
    <row r="94" spans="1:7" ht="12.75">
      <c r="A94" s="63" t="s">
        <v>468</v>
      </c>
      <c r="B94" s="63" t="s">
        <v>811</v>
      </c>
      <c r="C94" s="99"/>
      <c r="D94" s="99"/>
      <c r="E94" s="99"/>
      <c r="F94" s="99"/>
      <c r="G94" s="99"/>
    </row>
    <row r="95" spans="1:7" ht="12.75">
      <c r="A95" s="63" t="s">
        <v>468</v>
      </c>
      <c r="B95" s="63" t="s">
        <v>812</v>
      </c>
      <c r="C95" s="99"/>
      <c r="D95" s="99"/>
      <c r="E95" s="99"/>
      <c r="F95" s="99"/>
      <c r="G95" s="99"/>
    </row>
    <row r="96" spans="1:7" ht="12.75">
      <c r="A96" s="63" t="s">
        <v>483</v>
      </c>
      <c r="B96" s="63" t="s">
        <v>513</v>
      </c>
      <c r="C96" s="99"/>
      <c r="D96" s="99"/>
      <c r="E96" s="99"/>
      <c r="F96" s="99"/>
      <c r="G96" s="99"/>
    </row>
    <row r="97" spans="1:7" ht="12.75">
      <c r="A97" s="63" t="s">
        <v>204</v>
      </c>
      <c r="B97" s="63" t="s">
        <v>562</v>
      </c>
      <c r="C97" s="99"/>
      <c r="D97" s="99"/>
      <c r="E97" s="99"/>
      <c r="F97" s="99"/>
      <c r="G97" s="99"/>
    </row>
    <row r="98" spans="1:7" ht="12.75">
      <c r="A98" s="63" t="s">
        <v>1117</v>
      </c>
      <c r="B98" s="63" t="s">
        <v>813</v>
      </c>
      <c r="C98" s="99"/>
      <c r="D98" s="99"/>
      <c r="E98" s="99"/>
      <c r="F98" s="99"/>
      <c r="G98" s="99"/>
    </row>
    <row r="99" spans="1:7" ht="12.75">
      <c r="A99" s="65" t="s">
        <v>161</v>
      </c>
      <c r="B99" s="65" t="s">
        <v>563</v>
      </c>
      <c r="C99" s="100">
        <v>290</v>
      </c>
      <c r="D99" s="100">
        <v>170</v>
      </c>
      <c r="E99" s="100">
        <v>232</v>
      </c>
      <c r="F99" s="100">
        <v>164</v>
      </c>
      <c r="G99" s="100">
        <v>124</v>
      </c>
    </row>
    <row r="100" spans="1:7" ht="12.75">
      <c r="A100" s="166" t="s">
        <v>354</v>
      </c>
      <c r="B100" s="167"/>
      <c r="C100" s="167"/>
      <c r="D100" s="167"/>
      <c r="E100" s="167"/>
      <c r="F100" s="167"/>
      <c r="G100" s="167"/>
    </row>
    <row r="101" spans="1:7" ht="12.75">
      <c r="A101" s="61" t="s">
        <v>119</v>
      </c>
      <c r="B101" s="61" t="s">
        <v>814</v>
      </c>
      <c r="C101" s="98"/>
      <c r="D101" s="98"/>
      <c r="E101" s="98"/>
      <c r="F101" s="98"/>
      <c r="G101" s="98"/>
    </row>
    <row r="102" spans="1:7" ht="12.75">
      <c r="A102" s="63" t="s">
        <v>119</v>
      </c>
      <c r="B102" s="63" t="s">
        <v>815</v>
      </c>
      <c r="C102" s="99"/>
      <c r="D102" s="99"/>
      <c r="E102" s="99"/>
      <c r="F102" s="99"/>
      <c r="G102" s="99"/>
    </row>
    <row r="103" spans="1:7" ht="12.75">
      <c r="A103" s="63" t="s">
        <v>361</v>
      </c>
      <c r="B103" s="63" t="s">
        <v>816</v>
      </c>
      <c r="C103" s="99"/>
      <c r="D103" s="99"/>
      <c r="E103" s="99"/>
      <c r="F103" s="99"/>
      <c r="G103" s="99"/>
    </row>
    <row r="104" spans="1:7" ht="12.75">
      <c r="A104" s="63" t="s">
        <v>197</v>
      </c>
      <c r="B104" s="63" t="s">
        <v>817</v>
      </c>
      <c r="C104" s="99"/>
      <c r="D104" s="99"/>
      <c r="E104" s="99"/>
      <c r="F104" s="99"/>
      <c r="G104" s="99"/>
    </row>
    <row r="105" spans="1:7" ht="12.75">
      <c r="A105" s="63" t="s">
        <v>197</v>
      </c>
      <c r="B105" s="63" t="s">
        <v>1099</v>
      </c>
      <c r="C105" s="99"/>
      <c r="D105" s="99"/>
      <c r="E105" s="99"/>
      <c r="F105" s="99"/>
      <c r="G105" s="99"/>
    </row>
    <row r="106" spans="1:7" ht="12.75">
      <c r="A106" s="63" t="s">
        <v>197</v>
      </c>
      <c r="B106" s="63" t="s">
        <v>1066</v>
      </c>
      <c r="C106" s="99"/>
      <c r="D106" s="99"/>
      <c r="E106" s="99"/>
      <c r="F106" s="99"/>
      <c r="G106" s="99"/>
    </row>
    <row r="107" spans="1:7" ht="12.75">
      <c r="A107" s="63" t="s">
        <v>197</v>
      </c>
      <c r="B107" s="63" t="s">
        <v>1093</v>
      </c>
      <c r="C107" s="99"/>
      <c r="D107" s="99"/>
      <c r="E107" s="99"/>
      <c r="F107" s="99"/>
      <c r="G107" s="99"/>
    </row>
    <row r="108" spans="1:7" ht="12.75">
      <c r="A108" s="63" t="s">
        <v>1118</v>
      </c>
      <c r="B108" s="63" t="s">
        <v>819</v>
      </c>
      <c r="C108" s="99"/>
      <c r="D108" s="99"/>
      <c r="E108" s="99"/>
      <c r="F108" s="99"/>
      <c r="G108" s="99"/>
    </row>
    <row r="109" spans="1:7" ht="12.75">
      <c r="A109" s="63" t="s">
        <v>393</v>
      </c>
      <c r="B109" s="63" t="s">
        <v>820</v>
      </c>
      <c r="C109" s="99"/>
      <c r="D109" s="99"/>
      <c r="E109" s="99"/>
      <c r="F109" s="99">
        <v>429</v>
      </c>
      <c r="G109" s="99">
        <v>450</v>
      </c>
    </row>
    <row r="110" spans="1:7" ht="12.75">
      <c r="A110" s="63" t="s">
        <v>393</v>
      </c>
      <c r="B110" s="63" t="s">
        <v>821</v>
      </c>
      <c r="C110" s="99"/>
      <c r="D110" s="99"/>
      <c r="E110" s="99"/>
      <c r="F110" s="99"/>
      <c r="G110" s="99">
        <v>628</v>
      </c>
    </row>
    <row r="111" spans="1:7" ht="12.75">
      <c r="A111" s="63" t="s">
        <v>393</v>
      </c>
      <c r="B111" s="63" t="s">
        <v>822</v>
      </c>
      <c r="C111" s="99"/>
      <c r="D111" s="99"/>
      <c r="E111" s="99"/>
      <c r="F111" s="99"/>
      <c r="G111" s="99">
        <v>517</v>
      </c>
    </row>
    <row r="112" spans="1:7" ht="12.75">
      <c r="A112" s="63" t="s">
        <v>393</v>
      </c>
      <c r="B112" s="63" t="s">
        <v>823</v>
      </c>
      <c r="C112" s="99"/>
      <c r="D112" s="99"/>
      <c r="E112" s="99"/>
      <c r="F112" s="99"/>
      <c r="G112" s="99">
        <v>876</v>
      </c>
    </row>
    <row r="113" spans="1:7" ht="12.75">
      <c r="A113" s="63" t="s">
        <v>393</v>
      </c>
      <c r="B113" s="63" t="s">
        <v>824</v>
      </c>
      <c r="C113" s="99"/>
      <c r="D113" s="99"/>
      <c r="E113" s="99"/>
      <c r="F113" s="99"/>
      <c r="G113" s="99">
        <v>615</v>
      </c>
    </row>
    <row r="114" spans="1:7" ht="12.75">
      <c r="A114" s="63" t="s">
        <v>393</v>
      </c>
      <c r="B114" s="63" t="s">
        <v>1094</v>
      </c>
      <c r="C114" s="99"/>
      <c r="D114" s="99"/>
      <c r="E114" s="99"/>
      <c r="F114" s="99"/>
      <c r="G114" s="99">
        <v>426</v>
      </c>
    </row>
    <row r="115" spans="1:7" ht="12.75">
      <c r="A115" s="63" t="s">
        <v>393</v>
      </c>
      <c r="B115" s="63" t="s">
        <v>826</v>
      </c>
      <c r="C115" s="99"/>
      <c r="D115" s="99"/>
      <c r="E115" s="99"/>
      <c r="F115" s="99"/>
      <c r="G115" s="99">
        <v>455</v>
      </c>
    </row>
    <row r="116" spans="1:7" ht="12.75">
      <c r="A116" s="63" t="s">
        <v>393</v>
      </c>
      <c r="B116" s="63" t="s">
        <v>827</v>
      </c>
      <c r="C116" s="99"/>
      <c r="D116" s="99"/>
      <c r="E116" s="99"/>
      <c r="F116" s="99"/>
      <c r="G116" s="99">
        <v>599</v>
      </c>
    </row>
    <row r="117" spans="1:7" ht="12.75">
      <c r="A117" s="63" t="s">
        <v>393</v>
      </c>
      <c r="B117" s="63" t="s">
        <v>828</v>
      </c>
      <c r="C117" s="99"/>
      <c r="D117" s="99"/>
      <c r="E117" s="99"/>
      <c r="F117" s="99"/>
      <c r="G117" s="99">
        <v>545</v>
      </c>
    </row>
    <row r="118" spans="1:7" ht="12.75">
      <c r="A118" s="63" t="s">
        <v>393</v>
      </c>
      <c r="B118" s="63" t="s">
        <v>829</v>
      </c>
      <c r="C118" s="99"/>
      <c r="D118" s="99"/>
      <c r="E118" s="99"/>
      <c r="F118" s="99"/>
      <c r="G118" s="99">
        <v>227</v>
      </c>
    </row>
    <row r="119" spans="1:7" ht="12.75">
      <c r="A119" s="63" t="s">
        <v>393</v>
      </c>
      <c r="B119" s="63" t="s">
        <v>830</v>
      </c>
      <c r="C119" s="99"/>
      <c r="D119" s="99"/>
      <c r="E119" s="99"/>
      <c r="F119" s="99">
        <v>696</v>
      </c>
      <c r="G119" s="99">
        <v>376</v>
      </c>
    </row>
    <row r="120" spans="1:7" ht="12.75">
      <c r="A120" s="63" t="s">
        <v>393</v>
      </c>
      <c r="B120" s="63" t="s">
        <v>831</v>
      </c>
      <c r="C120" s="99"/>
      <c r="D120" s="99"/>
      <c r="E120" s="99"/>
      <c r="F120" s="99"/>
      <c r="G120" s="99">
        <v>454</v>
      </c>
    </row>
    <row r="121" spans="1:7" ht="12.75">
      <c r="A121" s="63" t="s">
        <v>393</v>
      </c>
      <c r="B121" s="63" t="s">
        <v>832</v>
      </c>
      <c r="C121" s="99"/>
      <c r="D121" s="99"/>
      <c r="E121" s="99"/>
      <c r="F121" s="99"/>
      <c r="G121" s="99">
        <v>822</v>
      </c>
    </row>
    <row r="122" spans="1:7" ht="12.75">
      <c r="A122" s="63" t="s">
        <v>393</v>
      </c>
      <c r="B122" s="63" t="s">
        <v>833</v>
      </c>
      <c r="C122" s="99"/>
      <c r="D122" s="99"/>
      <c r="E122" s="99"/>
      <c r="F122" s="99"/>
      <c r="G122" s="99">
        <v>411</v>
      </c>
    </row>
    <row r="123" spans="1:7" ht="12.75">
      <c r="A123" s="63" t="s">
        <v>393</v>
      </c>
      <c r="B123" s="63" t="s">
        <v>834</v>
      </c>
      <c r="C123" s="99"/>
      <c r="D123" s="99"/>
      <c r="E123" s="99"/>
      <c r="F123" s="99">
        <v>871</v>
      </c>
      <c r="G123" s="99">
        <v>797</v>
      </c>
    </row>
    <row r="124" spans="1:7" ht="12.75">
      <c r="A124" s="63" t="s">
        <v>393</v>
      </c>
      <c r="B124" s="63" t="s">
        <v>835</v>
      </c>
      <c r="C124" s="99"/>
      <c r="D124" s="99"/>
      <c r="E124" s="99"/>
      <c r="F124" s="99"/>
      <c r="G124" s="99">
        <v>372</v>
      </c>
    </row>
    <row r="125" spans="1:7" ht="12.75">
      <c r="A125" s="63" t="s">
        <v>393</v>
      </c>
      <c r="B125" s="63" t="s">
        <v>836</v>
      </c>
      <c r="C125" s="99"/>
      <c r="D125" s="99"/>
      <c r="E125" s="99"/>
      <c r="F125" s="99">
        <v>428</v>
      </c>
      <c r="G125" s="99">
        <v>403</v>
      </c>
    </row>
    <row r="126" spans="1:7" ht="12.75">
      <c r="A126" s="63" t="s">
        <v>393</v>
      </c>
      <c r="B126" s="63" t="s">
        <v>1100</v>
      </c>
      <c r="C126" s="99"/>
      <c r="D126" s="99"/>
      <c r="E126" s="99">
        <v>250</v>
      </c>
      <c r="F126" s="99">
        <v>328</v>
      </c>
      <c r="G126" s="99">
        <v>308</v>
      </c>
    </row>
    <row r="127" spans="1:7" ht="12.75">
      <c r="A127" s="63" t="s">
        <v>393</v>
      </c>
      <c r="B127" s="63" t="s">
        <v>837</v>
      </c>
      <c r="C127" s="99"/>
      <c r="D127" s="99"/>
      <c r="E127" s="99"/>
      <c r="F127" s="99"/>
      <c r="G127" s="99">
        <v>601</v>
      </c>
    </row>
    <row r="128" spans="1:7" ht="12.75">
      <c r="A128" s="63" t="s">
        <v>199</v>
      </c>
      <c r="B128" s="63" t="s">
        <v>450</v>
      </c>
      <c r="C128" s="99">
        <v>123</v>
      </c>
      <c r="D128" s="99">
        <v>303</v>
      </c>
      <c r="E128" s="99">
        <v>374</v>
      </c>
      <c r="F128" s="99">
        <v>73.6</v>
      </c>
      <c r="G128" s="99">
        <v>314</v>
      </c>
    </row>
    <row r="129" spans="1:7" ht="12.75">
      <c r="A129" s="63" t="s">
        <v>199</v>
      </c>
      <c r="B129" s="63" t="s">
        <v>451</v>
      </c>
      <c r="C129" s="99">
        <v>457</v>
      </c>
      <c r="D129" s="99">
        <v>102</v>
      </c>
      <c r="E129" s="99">
        <v>395</v>
      </c>
      <c r="F129" s="99">
        <v>164</v>
      </c>
      <c r="G129" s="99">
        <v>197</v>
      </c>
    </row>
    <row r="130" spans="1:7" ht="12.75">
      <c r="A130" s="63" t="s">
        <v>199</v>
      </c>
      <c r="B130" s="63" t="s">
        <v>452</v>
      </c>
      <c r="C130" s="99">
        <v>253</v>
      </c>
      <c r="D130" s="99">
        <v>297</v>
      </c>
      <c r="E130" s="99">
        <v>370</v>
      </c>
      <c r="F130" s="99">
        <v>196</v>
      </c>
      <c r="G130" s="99">
        <v>299</v>
      </c>
    </row>
    <row r="131" spans="1:7" ht="12.75">
      <c r="A131" s="63" t="s">
        <v>199</v>
      </c>
      <c r="B131" s="63" t="s">
        <v>453</v>
      </c>
      <c r="C131" s="99">
        <v>590</v>
      </c>
      <c r="D131" s="99">
        <v>700</v>
      </c>
      <c r="E131" s="99">
        <v>320</v>
      </c>
      <c r="F131" s="99">
        <v>360</v>
      </c>
      <c r="G131" s="99">
        <v>400</v>
      </c>
    </row>
    <row r="132" spans="1:7" ht="12.75">
      <c r="A132" s="63" t="s">
        <v>199</v>
      </c>
      <c r="B132" s="63" t="s">
        <v>454</v>
      </c>
      <c r="C132" s="99">
        <v>51.6</v>
      </c>
      <c r="D132" s="99">
        <v>49.5</v>
      </c>
      <c r="E132" s="99">
        <v>57.6</v>
      </c>
      <c r="F132" s="99">
        <v>49.9</v>
      </c>
      <c r="G132" s="99">
        <v>261</v>
      </c>
    </row>
    <row r="133" spans="1:7" ht="12.75">
      <c r="A133" s="63" t="s">
        <v>199</v>
      </c>
      <c r="B133" s="63" t="s">
        <v>455</v>
      </c>
      <c r="C133" s="99">
        <v>314</v>
      </c>
      <c r="D133" s="99">
        <v>328</v>
      </c>
      <c r="E133" s="99">
        <v>303</v>
      </c>
      <c r="F133" s="99">
        <v>259</v>
      </c>
      <c r="G133" s="99">
        <v>364</v>
      </c>
    </row>
    <row r="134" spans="1:7" ht="12.75">
      <c r="A134" s="63" t="s">
        <v>199</v>
      </c>
      <c r="B134" s="63" t="s">
        <v>456</v>
      </c>
      <c r="C134" s="99">
        <v>501</v>
      </c>
      <c r="D134" s="99">
        <v>540</v>
      </c>
      <c r="E134" s="99">
        <v>580</v>
      </c>
      <c r="F134" s="99">
        <v>120</v>
      </c>
      <c r="G134" s="99">
        <v>450</v>
      </c>
    </row>
    <row r="135" spans="1:7" ht="12.75">
      <c r="A135" s="63" t="s">
        <v>199</v>
      </c>
      <c r="B135" s="63" t="s">
        <v>457</v>
      </c>
      <c r="C135" s="99">
        <v>7.4</v>
      </c>
      <c r="D135" s="99">
        <v>240</v>
      </c>
      <c r="E135" s="99">
        <v>231</v>
      </c>
      <c r="F135" s="99">
        <v>159</v>
      </c>
      <c r="G135" s="99">
        <v>230</v>
      </c>
    </row>
    <row r="136" spans="1:7" ht="12.75">
      <c r="A136" s="63" t="s">
        <v>199</v>
      </c>
      <c r="B136" s="63" t="s">
        <v>458</v>
      </c>
      <c r="C136" s="99">
        <v>187</v>
      </c>
      <c r="D136" s="99">
        <v>113</v>
      </c>
      <c r="E136" s="99">
        <v>198</v>
      </c>
      <c r="F136" s="99">
        <v>137</v>
      </c>
      <c r="G136" s="99">
        <v>215</v>
      </c>
    </row>
    <row r="137" spans="1:7" ht="12.75">
      <c r="A137" s="63" t="s">
        <v>199</v>
      </c>
      <c r="B137" s="63" t="s">
        <v>459</v>
      </c>
      <c r="C137" s="99">
        <v>16</v>
      </c>
      <c r="D137" s="99">
        <v>46.6</v>
      </c>
      <c r="E137" s="99">
        <v>84.6</v>
      </c>
      <c r="F137" s="99">
        <v>55.9</v>
      </c>
      <c r="G137" s="99">
        <v>62.3</v>
      </c>
    </row>
    <row r="138" spans="1:7" ht="12.75">
      <c r="A138" s="63" t="s">
        <v>199</v>
      </c>
      <c r="B138" s="63" t="s">
        <v>460</v>
      </c>
      <c r="C138" s="99">
        <v>231</v>
      </c>
      <c r="D138" s="99">
        <v>140</v>
      </c>
      <c r="E138" s="99">
        <v>190</v>
      </c>
      <c r="F138" s="99">
        <v>287</v>
      </c>
      <c r="G138" s="99">
        <v>236</v>
      </c>
    </row>
    <row r="139" spans="1:7" ht="12.75">
      <c r="A139" s="63" t="s">
        <v>199</v>
      </c>
      <c r="B139" s="63" t="s">
        <v>461</v>
      </c>
      <c r="C139" s="99">
        <v>86.2</v>
      </c>
      <c r="D139" s="99">
        <v>167</v>
      </c>
      <c r="E139" s="99">
        <v>91.2</v>
      </c>
      <c r="F139" s="99">
        <v>152</v>
      </c>
      <c r="G139" s="99">
        <v>95.1</v>
      </c>
    </row>
    <row r="140" spans="1:7" ht="12.75">
      <c r="A140" s="63" t="s">
        <v>199</v>
      </c>
      <c r="B140" s="63" t="s">
        <v>462</v>
      </c>
      <c r="C140" s="99">
        <v>49</v>
      </c>
      <c r="D140" s="99">
        <v>37</v>
      </c>
      <c r="E140" s="99">
        <v>56</v>
      </c>
      <c r="F140" s="99">
        <v>60</v>
      </c>
      <c r="G140" s="99">
        <v>65</v>
      </c>
    </row>
    <row r="141" spans="1:7" ht="12.75">
      <c r="A141" s="63" t="s">
        <v>483</v>
      </c>
      <c r="B141" s="63" t="s">
        <v>838</v>
      </c>
      <c r="C141" s="99"/>
      <c r="D141" s="99"/>
      <c r="E141" s="99"/>
      <c r="F141" s="99"/>
      <c r="G141" s="99"/>
    </row>
    <row r="142" spans="1:7" ht="12.75">
      <c r="A142" s="63" t="s">
        <v>483</v>
      </c>
      <c r="B142" s="63" t="s">
        <v>839</v>
      </c>
      <c r="C142" s="99"/>
      <c r="D142" s="99"/>
      <c r="E142" s="99"/>
      <c r="F142" s="99"/>
      <c r="G142" s="99"/>
    </row>
    <row r="143" spans="1:7" ht="12.75">
      <c r="A143" s="63" t="s">
        <v>483</v>
      </c>
      <c r="B143" s="63" t="s">
        <v>840</v>
      </c>
      <c r="C143" s="99"/>
      <c r="D143" s="99"/>
      <c r="E143" s="99"/>
      <c r="F143" s="99"/>
      <c r="G143" s="99"/>
    </row>
    <row r="144" spans="1:7" ht="12.75">
      <c r="A144" s="63" t="s">
        <v>483</v>
      </c>
      <c r="B144" s="63" t="s">
        <v>841</v>
      </c>
      <c r="C144" s="99"/>
      <c r="D144" s="99"/>
      <c r="E144" s="99"/>
      <c r="F144" s="99"/>
      <c r="G144" s="99"/>
    </row>
    <row r="145" spans="1:7" ht="12.75">
      <c r="A145" s="63" t="s">
        <v>483</v>
      </c>
      <c r="B145" s="63" t="s">
        <v>842</v>
      </c>
      <c r="C145" s="99"/>
      <c r="D145" s="99"/>
      <c r="E145" s="99"/>
      <c r="F145" s="99"/>
      <c r="G145" s="99"/>
    </row>
    <row r="146" spans="1:7" ht="12.75">
      <c r="A146" s="63" t="s">
        <v>483</v>
      </c>
      <c r="B146" s="63" t="s">
        <v>843</v>
      </c>
      <c r="C146" s="99"/>
      <c r="D146" s="99"/>
      <c r="E146" s="99"/>
      <c r="F146" s="99"/>
      <c r="G146" s="99"/>
    </row>
    <row r="147" spans="1:7" ht="12.75">
      <c r="A147" s="63" t="s">
        <v>483</v>
      </c>
      <c r="B147" s="63" t="s">
        <v>844</v>
      </c>
      <c r="C147" s="99"/>
      <c r="D147" s="99"/>
      <c r="E147" s="99"/>
      <c r="F147" s="99"/>
      <c r="G147" s="99"/>
    </row>
    <row r="148" spans="1:7" ht="12.75">
      <c r="A148" s="63" t="s">
        <v>483</v>
      </c>
      <c r="B148" s="63" t="s">
        <v>536</v>
      </c>
      <c r="C148" s="99"/>
      <c r="D148" s="99"/>
      <c r="E148" s="99"/>
      <c r="F148" s="99"/>
      <c r="G148" s="99"/>
    </row>
    <row r="149" spans="1:7" ht="12.75">
      <c r="A149" s="63" t="s">
        <v>203</v>
      </c>
      <c r="B149" s="63" t="s">
        <v>561</v>
      </c>
      <c r="C149" s="99">
        <v>86</v>
      </c>
      <c r="D149" s="99">
        <v>71</v>
      </c>
      <c r="E149" s="99">
        <v>89</v>
      </c>
      <c r="F149" s="99">
        <v>116</v>
      </c>
      <c r="G149" s="99">
        <v>123</v>
      </c>
    </row>
    <row r="150" spans="1:7" ht="12.75">
      <c r="A150" s="63" t="s">
        <v>204</v>
      </c>
      <c r="B150" s="63" t="s">
        <v>1101</v>
      </c>
      <c r="C150" s="99"/>
      <c r="D150" s="99"/>
      <c r="E150" s="99"/>
      <c r="F150" s="99"/>
      <c r="G150" s="99"/>
    </row>
    <row r="151" spans="1:7" ht="12.75">
      <c r="A151" s="63" t="s">
        <v>1117</v>
      </c>
      <c r="B151" s="63" t="s">
        <v>845</v>
      </c>
      <c r="C151" s="99"/>
      <c r="D151" s="99"/>
      <c r="E151" s="99"/>
      <c r="F151" s="99"/>
      <c r="G151" s="99"/>
    </row>
    <row r="152" spans="1:7" ht="12.75">
      <c r="A152" s="63" t="s">
        <v>1117</v>
      </c>
      <c r="B152" s="63" t="s">
        <v>846</v>
      </c>
      <c r="C152" s="99"/>
      <c r="D152" s="99"/>
      <c r="E152" s="99"/>
      <c r="F152" s="99"/>
      <c r="G152" s="99"/>
    </row>
    <row r="153" spans="1:7" ht="12.75">
      <c r="A153" s="63" t="s">
        <v>1117</v>
      </c>
      <c r="B153" s="63" t="s">
        <v>847</v>
      </c>
      <c r="C153" s="99"/>
      <c r="D153" s="99"/>
      <c r="E153" s="99"/>
      <c r="F153" s="99"/>
      <c r="G153" s="99"/>
    </row>
    <row r="154" spans="1:7" ht="12.75">
      <c r="A154" s="63" t="s">
        <v>170</v>
      </c>
      <c r="B154" s="63" t="s">
        <v>602</v>
      </c>
      <c r="C154" s="99">
        <v>94</v>
      </c>
      <c r="D154" s="99">
        <v>120</v>
      </c>
      <c r="E154" s="99">
        <v>120</v>
      </c>
      <c r="F154" s="99">
        <v>108</v>
      </c>
      <c r="G154" s="99">
        <v>83.8</v>
      </c>
    </row>
    <row r="155" spans="1:7" ht="12.75">
      <c r="A155" s="63" t="s">
        <v>603</v>
      </c>
      <c r="B155" s="63" t="s">
        <v>848</v>
      </c>
      <c r="C155" s="99"/>
      <c r="D155" s="99"/>
      <c r="E155" s="99"/>
      <c r="F155" s="99"/>
      <c r="G155" s="99"/>
    </row>
    <row r="156" spans="1:7" ht="12.75">
      <c r="A156" s="63" t="s">
        <v>138</v>
      </c>
      <c r="B156" s="63" t="s">
        <v>849</v>
      </c>
      <c r="C156" s="99"/>
      <c r="D156" s="99"/>
      <c r="E156" s="99"/>
      <c r="F156" s="99"/>
      <c r="G156" s="99"/>
    </row>
    <row r="157" spans="1:7" ht="12.75">
      <c r="A157" s="63" t="s">
        <v>138</v>
      </c>
      <c r="B157" s="63" t="s">
        <v>850</v>
      </c>
      <c r="C157" s="99"/>
      <c r="D157" s="99"/>
      <c r="E157" s="99"/>
      <c r="F157" s="99"/>
      <c r="G157" s="99"/>
    </row>
    <row r="158" spans="1:7" ht="12.75">
      <c r="A158" s="63" t="s">
        <v>138</v>
      </c>
      <c r="B158" s="63" t="s">
        <v>611</v>
      </c>
      <c r="C158" s="99"/>
      <c r="D158" s="99"/>
      <c r="E158" s="99"/>
      <c r="F158" s="99"/>
      <c r="G158" s="99"/>
    </row>
    <row r="159" spans="1:7" ht="12.75">
      <c r="A159" s="63" t="s">
        <v>138</v>
      </c>
      <c r="B159" s="63" t="s">
        <v>612</v>
      </c>
      <c r="C159" s="99">
        <v>85</v>
      </c>
      <c r="D159" s="99">
        <v>96.3</v>
      </c>
      <c r="E159" s="99">
        <v>13.4</v>
      </c>
      <c r="F159" s="99">
        <v>56.9</v>
      </c>
      <c r="G159" s="99">
        <v>43.4</v>
      </c>
    </row>
    <row r="160" spans="1:7" ht="12.75">
      <c r="A160" s="63" t="s">
        <v>138</v>
      </c>
      <c r="B160" s="63" t="s">
        <v>613</v>
      </c>
      <c r="C160" s="99"/>
      <c r="D160" s="99"/>
      <c r="E160" s="99"/>
      <c r="F160" s="99"/>
      <c r="G160" s="99"/>
    </row>
    <row r="161" spans="1:7" ht="12.75">
      <c r="A161" s="63" t="s">
        <v>116</v>
      </c>
      <c r="B161" s="63" t="s">
        <v>851</v>
      </c>
      <c r="C161" s="99"/>
      <c r="D161" s="99"/>
      <c r="E161" s="99"/>
      <c r="F161" s="99"/>
      <c r="G161" s="99">
        <f>265+272+222</f>
        <v>759</v>
      </c>
    </row>
    <row r="162" spans="1:7" ht="12.75">
      <c r="A162" s="63" t="s">
        <v>142</v>
      </c>
      <c r="B162" s="63" t="s">
        <v>852</v>
      </c>
      <c r="C162" s="99"/>
      <c r="D162" s="99"/>
      <c r="E162" s="99"/>
      <c r="F162" s="99"/>
      <c r="G162" s="99"/>
    </row>
    <row r="163" spans="1:7" ht="12.75">
      <c r="A163" s="63" t="s">
        <v>142</v>
      </c>
      <c r="B163" s="63" t="s">
        <v>630</v>
      </c>
      <c r="C163" s="99"/>
      <c r="D163" s="99"/>
      <c r="E163" s="99"/>
      <c r="F163" s="99"/>
      <c r="G163" s="99"/>
    </row>
    <row r="164" spans="1:7" ht="12.75">
      <c r="A164" s="63" t="s">
        <v>645</v>
      </c>
      <c r="B164" s="63" t="s">
        <v>662</v>
      </c>
      <c r="C164" s="99"/>
      <c r="D164" s="99">
        <v>23.2</v>
      </c>
      <c r="E164" s="99">
        <v>176</v>
      </c>
      <c r="F164" s="99">
        <v>179</v>
      </c>
      <c r="G164" s="99">
        <v>194</v>
      </c>
    </row>
    <row r="165" spans="1:7" ht="12.75">
      <c r="A165" s="63" t="s">
        <v>663</v>
      </c>
      <c r="B165" s="63" t="s">
        <v>853</v>
      </c>
      <c r="C165" s="99"/>
      <c r="D165" s="99"/>
      <c r="E165" s="99"/>
      <c r="F165" s="99"/>
      <c r="G165" s="99"/>
    </row>
    <row r="166" spans="1:7" ht="12.75">
      <c r="A166" s="63" t="s">
        <v>663</v>
      </c>
      <c r="B166" s="63" t="s">
        <v>854</v>
      </c>
      <c r="C166" s="99"/>
      <c r="D166" s="99"/>
      <c r="E166" s="99"/>
      <c r="F166" s="99"/>
      <c r="G166" s="99"/>
    </row>
    <row r="167" spans="1:7" ht="12.75">
      <c r="A167" s="63" t="s">
        <v>663</v>
      </c>
      <c r="B167" s="63" t="s">
        <v>855</v>
      </c>
      <c r="C167" s="99"/>
      <c r="D167" s="99"/>
      <c r="E167" s="99"/>
      <c r="F167" s="99"/>
      <c r="G167" s="99"/>
    </row>
    <row r="168" spans="1:7" ht="12.75">
      <c r="A168" s="63" t="s">
        <v>663</v>
      </c>
      <c r="B168" s="63" t="s">
        <v>856</v>
      </c>
      <c r="C168" s="99"/>
      <c r="D168" s="99"/>
      <c r="E168" s="99"/>
      <c r="F168" s="99"/>
      <c r="G168" s="99"/>
    </row>
    <row r="169" spans="1:7" ht="12.75">
      <c r="A169" s="63" t="s">
        <v>663</v>
      </c>
      <c r="B169" s="63" t="s">
        <v>707</v>
      </c>
      <c r="C169" s="99"/>
      <c r="D169" s="99"/>
      <c r="E169" s="99"/>
      <c r="F169" s="99"/>
      <c r="G169" s="99"/>
    </row>
    <row r="170" spans="1:7" ht="12.75">
      <c r="A170" s="63" t="s">
        <v>663</v>
      </c>
      <c r="B170" s="63" t="s">
        <v>857</v>
      </c>
      <c r="C170" s="99"/>
      <c r="D170" s="99"/>
      <c r="E170" s="99"/>
      <c r="F170" s="99"/>
      <c r="G170" s="99"/>
    </row>
    <row r="171" spans="1:7" ht="12.75">
      <c r="A171" s="63" t="s">
        <v>663</v>
      </c>
      <c r="B171" s="63" t="s">
        <v>858</v>
      </c>
      <c r="C171" s="99"/>
      <c r="D171" s="99"/>
      <c r="E171" s="99"/>
      <c r="F171" s="99"/>
      <c r="G171" s="99"/>
    </row>
    <row r="172" spans="1:7" ht="12.75">
      <c r="A172" s="63" t="s">
        <v>663</v>
      </c>
      <c r="B172" s="63" t="s">
        <v>859</v>
      </c>
      <c r="C172" s="99"/>
      <c r="D172" s="99"/>
      <c r="E172" s="99"/>
      <c r="F172" s="99"/>
      <c r="G172" s="99"/>
    </row>
    <row r="173" spans="1:7" ht="12.75">
      <c r="A173" s="63" t="s">
        <v>663</v>
      </c>
      <c r="B173" s="63" t="s">
        <v>714</v>
      </c>
      <c r="C173" s="99"/>
      <c r="D173" s="99"/>
      <c r="E173" s="99"/>
      <c r="F173" s="99"/>
      <c r="G173" s="99"/>
    </row>
    <row r="174" spans="1:7" ht="12.75">
      <c r="A174" s="63" t="s">
        <v>663</v>
      </c>
      <c r="B174" s="63" t="s">
        <v>715</v>
      </c>
      <c r="C174" s="99"/>
      <c r="D174" s="99"/>
      <c r="E174" s="99"/>
      <c r="F174" s="99"/>
      <c r="G174" s="99"/>
    </row>
    <row r="175" spans="1:7" ht="12.75">
      <c r="A175" s="63" t="s">
        <v>663</v>
      </c>
      <c r="B175" s="63" t="s">
        <v>860</v>
      </c>
      <c r="C175" s="99"/>
      <c r="D175" s="99"/>
      <c r="E175" s="99"/>
      <c r="F175" s="99"/>
      <c r="G175" s="99"/>
    </row>
    <row r="176" spans="1:7" ht="12.75">
      <c r="A176" s="63" t="s">
        <v>663</v>
      </c>
      <c r="B176" s="63" t="s">
        <v>861</v>
      </c>
      <c r="C176" s="99"/>
      <c r="D176" s="99"/>
      <c r="E176" s="99"/>
      <c r="F176" s="99"/>
      <c r="G176" s="99"/>
    </row>
    <row r="177" spans="1:7" ht="12.75">
      <c r="A177" s="63" t="s">
        <v>663</v>
      </c>
      <c r="B177" s="63" t="s">
        <v>862</v>
      </c>
      <c r="C177" s="99"/>
      <c r="D177" s="99"/>
      <c r="E177" s="99"/>
      <c r="F177" s="99"/>
      <c r="G177" s="99"/>
    </row>
    <row r="178" spans="1:7" ht="12.75">
      <c r="A178" s="63" t="s">
        <v>663</v>
      </c>
      <c r="B178" s="63" t="s">
        <v>722</v>
      </c>
      <c r="C178" s="99"/>
      <c r="D178" s="99"/>
      <c r="E178" s="99"/>
      <c r="F178" s="99"/>
      <c r="G178" s="99"/>
    </row>
    <row r="179" spans="1:7" ht="12.75">
      <c r="A179" s="63" t="s">
        <v>663</v>
      </c>
      <c r="B179" s="63" t="s">
        <v>723</v>
      </c>
      <c r="C179" s="99"/>
      <c r="D179" s="99"/>
      <c r="E179" s="99"/>
      <c r="F179" s="99"/>
      <c r="G179" s="99"/>
    </row>
    <row r="180" spans="1:7" ht="12.75">
      <c r="A180" s="63" t="s">
        <v>663</v>
      </c>
      <c r="B180" s="63" t="s">
        <v>863</v>
      </c>
      <c r="C180" s="99"/>
      <c r="D180" s="99"/>
      <c r="E180" s="99"/>
      <c r="F180" s="99"/>
      <c r="G180" s="99"/>
    </row>
    <row r="181" spans="1:7" ht="12.75">
      <c r="A181" s="63" t="s">
        <v>663</v>
      </c>
      <c r="B181" s="63" t="s">
        <v>726</v>
      </c>
      <c r="C181" s="99"/>
      <c r="D181" s="99"/>
      <c r="E181" s="99"/>
      <c r="F181" s="99"/>
      <c r="G181" s="99"/>
    </row>
    <row r="182" spans="1:7" ht="12.75">
      <c r="A182" s="63" t="s">
        <v>663</v>
      </c>
      <c r="B182" s="63" t="s">
        <v>864</v>
      </c>
      <c r="C182" s="99"/>
      <c r="D182" s="99"/>
      <c r="E182" s="99"/>
      <c r="F182" s="99"/>
      <c r="G182" s="99"/>
    </row>
    <row r="183" spans="1:7" ht="12.75">
      <c r="A183" s="63" t="s">
        <v>663</v>
      </c>
      <c r="B183" s="63" t="s">
        <v>865</v>
      </c>
      <c r="C183" s="99"/>
      <c r="D183" s="99"/>
      <c r="E183" s="99"/>
      <c r="F183" s="99"/>
      <c r="G183" s="99"/>
    </row>
    <row r="184" spans="1:7" ht="12.75">
      <c r="A184" s="63" t="s">
        <v>663</v>
      </c>
      <c r="B184" s="63" t="s">
        <v>866</v>
      </c>
      <c r="C184" s="99"/>
      <c r="D184" s="99"/>
      <c r="E184" s="99"/>
      <c r="F184" s="99"/>
      <c r="G184" s="99"/>
    </row>
    <row r="185" spans="1:7" ht="12.75">
      <c r="A185" s="63" t="s">
        <v>663</v>
      </c>
      <c r="B185" s="63" t="s">
        <v>867</v>
      </c>
      <c r="C185" s="99"/>
      <c r="D185" s="99"/>
      <c r="E185" s="99"/>
      <c r="F185" s="99"/>
      <c r="G185" s="99"/>
    </row>
    <row r="186" spans="1:7" ht="12.75">
      <c r="A186" s="63" t="s">
        <v>663</v>
      </c>
      <c r="B186" s="63" t="s">
        <v>736</v>
      </c>
      <c r="C186" s="99"/>
      <c r="D186" s="99"/>
      <c r="E186" s="99"/>
      <c r="F186" s="99"/>
      <c r="G186" s="99"/>
    </row>
    <row r="187" spans="1:7" ht="12.75">
      <c r="A187" s="63" t="s">
        <v>663</v>
      </c>
      <c r="B187" s="63" t="s">
        <v>868</v>
      </c>
      <c r="C187" s="99"/>
      <c r="D187" s="99"/>
      <c r="E187" s="99"/>
      <c r="F187" s="99"/>
      <c r="G187" s="99"/>
    </row>
    <row r="188" spans="1:7" ht="12.75">
      <c r="A188" s="63" t="s">
        <v>663</v>
      </c>
      <c r="B188" s="63" t="s">
        <v>869</v>
      </c>
      <c r="C188" s="99"/>
      <c r="D188" s="99"/>
      <c r="E188" s="99"/>
      <c r="F188" s="99"/>
      <c r="G188" s="99"/>
    </row>
    <row r="189" spans="1:7" ht="12.75">
      <c r="A189" s="63" t="s">
        <v>663</v>
      </c>
      <c r="B189" s="63" t="s">
        <v>870</v>
      </c>
      <c r="C189" s="99"/>
      <c r="D189" s="99"/>
      <c r="E189" s="99"/>
      <c r="F189" s="99"/>
      <c r="G189" s="99"/>
    </row>
    <row r="190" spans="1:7" ht="12.75">
      <c r="A190" s="63" t="s">
        <v>663</v>
      </c>
      <c r="B190" s="63" t="s">
        <v>744</v>
      </c>
      <c r="C190" s="99"/>
      <c r="D190" s="99"/>
      <c r="E190" s="99"/>
      <c r="F190" s="99"/>
      <c r="G190" s="99"/>
    </row>
    <row r="191" spans="1:7" ht="12.75">
      <c r="A191" s="63" t="s">
        <v>663</v>
      </c>
      <c r="B191" s="63" t="s">
        <v>871</v>
      </c>
      <c r="C191" s="99"/>
      <c r="D191" s="99"/>
      <c r="E191" s="99"/>
      <c r="F191" s="99"/>
      <c r="G191" s="99"/>
    </row>
    <row r="192" spans="1:7" ht="12.75">
      <c r="A192" s="63" t="s">
        <v>663</v>
      </c>
      <c r="B192" s="63" t="s">
        <v>872</v>
      </c>
      <c r="C192" s="99"/>
      <c r="D192" s="99"/>
      <c r="E192" s="99"/>
      <c r="F192" s="99"/>
      <c r="G192" s="99"/>
    </row>
    <row r="193" spans="1:7" ht="12.75">
      <c r="A193" s="63" t="s">
        <v>663</v>
      </c>
      <c r="B193" s="63" t="s">
        <v>749</v>
      </c>
      <c r="C193" s="99"/>
      <c r="D193" s="99"/>
      <c r="E193" s="99"/>
      <c r="F193" s="99"/>
      <c r="G193" s="99"/>
    </row>
    <row r="194" spans="1:7" ht="12.75">
      <c r="A194" s="63" t="s">
        <v>663</v>
      </c>
      <c r="B194" s="63" t="s">
        <v>873</v>
      </c>
      <c r="C194" s="99"/>
      <c r="D194" s="99"/>
      <c r="E194" s="99"/>
      <c r="F194" s="99"/>
      <c r="G194" s="99"/>
    </row>
    <row r="195" spans="1:7" ht="12.75">
      <c r="A195" s="63" t="s">
        <v>663</v>
      </c>
      <c r="B195" s="63" t="s">
        <v>752</v>
      </c>
      <c r="C195" s="99"/>
      <c r="D195" s="99"/>
      <c r="E195" s="99"/>
      <c r="F195" s="99"/>
      <c r="G195" s="99"/>
    </row>
    <row r="196" spans="1:7" ht="12.75">
      <c r="A196" s="63" t="s">
        <v>663</v>
      </c>
      <c r="B196" s="63" t="s">
        <v>874</v>
      </c>
      <c r="C196" s="99"/>
      <c r="D196" s="99"/>
      <c r="E196" s="99"/>
      <c r="F196" s="99"/>
      <c r="G196" s="99"/>
    </row>
    <row r="197" spans="1:7" ht="12.75">
      <c r="A197" s="63" t="s">
        <v>663</v>
      </c>
      <c r="B197" s="63" t="s">
        <v>875</v>
      </c>
      <c r="C197" s="99"/>
      <c r="D197" s="99"/>
      <c r="E197" s="99"/>
      <c r="F197" s="99"/>
      <c r="G197" s="99"/>
    </row>
    <row r="198" spans="1:7" ht="12.75">
      <c r="A198" s="63" t="s">
        <v>663</v>
      </c>
      <c r="B198" s="63" t="s">
        <v>876</v>
      </c>
      <c r="C198" s="99"/>
      <c r="D198" s="99"/>
      <c r="E198" s="99"/>
      <c r="F198" s="99"/>
      <c r="G198" s="99"/>
    </row>
    <row r="199" spans="1:7" ht="12.75">
      <c r="A199" s="63" t="s">
        <v>663</v>
      </c>
      <c r="B199" s="63" t="s">
        <v>759</v>
      </c>
      <c r="C199" s="99"/>
      <c r="D199" s="99"/>
      <c r="E199" s="99"/>
      <c r="F199" s="99"/>
      <c r="G199" s="99"/>
    </row>
    <row r="200" spans="1:7" ht="12.75">
      <c r="A200" s="63" t="s">
        <v>663</v>
      </c>
      <c r="B200" s="63" t="s">
        <v>877</v>
      </c>
      <c r="C200" s="99"/>
      <c r="D200" s="99"/>
      <c r="E200" s="99"/>
      <c r="F200" s="99"/>
      <c r="G200" s="99"/>
    </row>
    <row r="201" spans="1:7" ht="12.75">
      <c r="A201" s="63" t="s">
        <v>663</v>
      </c>
      <c r="B201" s="63" t="s">
        <v>762</v>
      </c>
      <c r="C201" s="99"/>
      <c r="D201" s="99"/>
      <c r="E201" s="99"/>
      <c r="F201" s="99"/>
      <c r="G201" s="99"/>
    </row>
    <row r="202" spans="1:7" ht="12.75">
      <c r="A202" s="63" t="s">
        <v>663</v>
      </c>
      <c r="B202" s="63" t="s">
        <v>878</v>
      </c>
      <c r="C202" s="99"/>
      <c r="D202" s="99"/>
      <c r="E202" s="99"/>
      <c r="F202" s="99"/>
      <c r="G202" s="99"/>
    </row>
    <row r="203" spans="1:7" ht="12.75">
      <c r="A203" s="63" t="s">
        <v>663</v>
      </c>
      <c r="B203" s="63" t="s">
        <v>765</v>
      </c>
      <c r="C203" s="99"/>
      <c r="D203" s="99"/>
      <c r="E203" s="99"/>
      <c r="F203" s="99"/>
      <c r="G203" s="99"/>
    </row>
    <row r="204" spans="1:7" ht="12.75">
      <c r="A204" s="63" t="s">
        <v>663</v>
      </c>
      <c r="B204" s="63" t="s">
        <v>766</v>
      </c>
      <c r="C204" s="99"/>
      <c r="D204" s="99"/>
      <c r="E204" s="99"/>
      <c r="F204" s="99"/>
      <c r="G204" s="99"/>
    </row>
    <row r="205" spans="1:7" ht="12.75">
      <c r="A205" s="65" t="s">
        <v>663</v>
      </c>
      <c r="B205" s="65" t="s">
        <v>767</v>
      </c>
      <c r="C205" s="100"/>
      <c r="D205" s="100"/>
      <c r="E205" s="100"/>
      <c r="F205" s="100"/>
      <c r="G205" s="100"/>
    </row>
    <row r="206" spans="1:7" ht="12.75">
      <c r="A206" s="166" t="s">
        <v>352</v>
      </c>
      <c r="B206" s="167"/>
      <c r="C206" s="167"/>
      <c r="D206" s="167"/>
      <c r="E206" s="167"/>
      <c r="F206" s="167"/>
      <c r="G206" s="167"/>
    </row>
    <row r="207" spans="1:7" ht="12.75">
      <c r="A207" s="61" t="s">
        <v>79</v>
      </c>
      <c r="B207" s="61" t="s">
        <v>351</v>
      </c>
      <c r="C207" s="98"/>
      <c r="D207" s="98"/>
      <c r="E207" s="98"/>
      <c r="F207" s="98"/>
      <c r="G207" s="98"/>
    </row>
    <row r="208" spans="1:7" ht="12.75">
      <c r="A208" s="63" t="s">
        <v>364</v>
      </c>
      <c r="B208" s="63" t="s">
        <v>879</v>
      </c>
      <c r="C208" s="99"/>
      <c r="D208" s="99"/>
      <c r="E208" s="99"/>
      <c r="F208" s="99"/>
      <c r="G208" s="99"/>
    </row>
    <row r="209" spans="1:7" ht="12.75">
      <c r="A209" s="63" t="s">
        <v>880</v>
      </c>
      <c r="B209" s="63" t="s">
        <v>881</v>
      </c>
      <c r="C209" s="99">
        <v>196.5</v>
      </c>
      <c r="D209" s="99">
        <v>312.9</v>
      </c>
      <c r="E209" s="99">
        <v>340.9</v>
      </c>
      <c r="F209" s="99">
        <v>318.6</v>
      </c>
      <c r="G209" s="99">
        <v>365.9</v>
      </c>
    </row>
    <row r="210" spans="1:7" ht="12.75">
      <c r="A210" s="63" t="s">
        <v>880</v>
      </c>
      <c r="B210" s="63" t="s">
        <v>882</v>
      </c>
      <c r="C210" s="99"/>
      <c r="D210" s="99"/>
      <c r="E210" s="99"/>
      <c r="F210" s="99"/>
      <c r="G210" s="99">
        <v>134</v>
      </c>
    </row>
    <row r="211" spans="1:7" ht="12.75">
      <c r="A211" s="63" t="s">
        <v>109</v>
      </c>
      <c r="B211" s="63" t="s">
        <v>883</v>
      </c>
      <c r="C211" s="99">
        <f>150+190</f>
        <v>340</v>
      </c>
      <c r="D211" s="99">
        <f>170+150</f>
        <v>320</v>
      </c>
      <c r="E211" s="99">
        <f>130+150</f>
        <v>280</v>
      </c>
      <c r="F211" s="99">
        <f>150+160</f>
        <v>310</v>
      </c>
      <c r="G211" s="99">
        <f>160+210</f>
        <v>370</v>
      </c>
    </row>
    <row r="212" spans="1:7" ht="12.75">
      <c r="A212" s="63" t="s">
        <v>463</v>
      </c>
      <c r="B212" s="63" t="s">
        <v>884</v>
      </c>
      <c r="C212" s="99">
        <v>810</v>
      </c>
      <c r="D212" s="99">
        <v>950</v>
      </c>
      <c r="E212" s="99">
        <v>920</v>
      </c>
      <c r="F212" s="99">
        <v>810</v>
      </c>
      <c r="G212" s="99">
        <v>730</v>
      </c>
    </row>
    <row r="213" spans="1:7" ht="12.75">
      <c r="A213" s="63" t="s">
        <v>798</v>
      </c>
      <c r="B213" s="63" t="s">
        <v>885</v>
      </c>
      <c r="C213" s="99"/>
      <c r="D213" s="99"/>
      <c r="E213" s="99"/>
      <c r="F213" s="99"/>
      <c r="G213" s="99"/>
    </row>
    <row r="214" spans="1:7" ht="12.75">
      <c r="A214" s="63" t="s">
        <v>798</v>
      </c>
      <c r="B214" s="63" t="s">
        <v>886</v>
      </c>
      <c r="C214" s="99"/>
      <c r="D214" s="99"/>
      <c r="E214" s="99"/>
      <c r="F214" s="99"/>
      <c r="G214" s="99"/>
    </row>
    <row r="215" spans="1:7" ht="12.75">
      <c r="A215" s="63" t="s">
        <v>798</v>
      </c>
      <c r="B215" s="63" t="s">
        <v>887</v>
      </c>
      <c r="C215" s="99"/>
      <c r="D215" s="99"/>
      <c r="E215" s="99"/>
      <c r="F215" s="99"/>
      <c r="G215" s="99"/>
    </row>
    <row r="216" spans="1:7" ht="12.75">
      <c r="A216" s="63" t="s">
        <v>798</v>
      </c>
      <c r="B216" s="63" t="s">
        <v>888</v>
      </c>
      <c r="C216" s="99"/>
      <c r="D216" s="99"/>
      <c r="E216" s="99"/>
      <c r="F216" s="99"/>
      <c r="G216" s="99"/>
    </row>
    <row r="217" spans="1:7" ht="12.75">
      <c r="A217" s="63" t="s">
        <v>798</v>
      </c>
      <c r="B217" s="63" t="s">
        <v>594</v>
      </c>
      <c r="C217" s="99"/>
      <c r="D217" s="99"/>
      <c r="E217" s="99"/>
      <c r="F217" s="99"/>
      <c r="G217" s="99"/>
    </row>
    <row r="218" spans="1:7" ht="12.75">
      <c r="A218" s="63" t="s">
        <v>595</v>
      </c>
      <c r="B218" s="63" t="s">
        <v>889</v>
      </c>
      <c r="C218" s="99"/>
      <c r="D218" s="99"/>
      <c r="E218" s="99"/>
      <c r="F218" s="99"/>
      <c r="G218" s="99">
        <v>266.78</v>
      </c>
    </row>
    <row r="219" spans="1:7" ht="12.75">
      <c r="A219" s="63" t="s">
        <v>595</v>
      </c>
      <c r="B219" s="63" t="s">
        <v>890</v>
      </c>
      <c r="C219" s="99"/>
      <c r="D219" s="99"/>
      <c r="E219" s="99"/>
      <c r="F219" s="99"/>
      <c r="G219" s="99"/>
    </row>
    <row r="220" spans="1:7" ht="12.75">
      <c r="A220" s="63" t="s">
        <v>631</v>
      </c>
      <c r="B220" s="63" t="s">
        <v>632</v>
      </c>
      <c r="C220" s="99"/>
      <c r="D220" s="99"/>
      <c r="E220" s="99"/>
      <c r="F220" s="99"/>
      <c r="G220" s="99"/>
    </row>
    <row r="221" spans="1:7" ht="12.75">
      <c r="A221" s="63" t="s">
        <v>631</v>
      </c>
      <c r="B221" s="63" t="s">
        <v>891</v>
      </c>
      <c r="C221" s="99"/>
      <c r="D221" s="99"/>
      <c r="E221" s="99"/>
      <c r="F221" s="99"/>
      <c r="G221" s="99"/>
    </row>
    <row r="222" spans="1:7" ht="12.75">
      <c r="A222" s="63" t="s">
        <v>631</v>
      </c>
      <c r="B222" s="63" t="s">
        <v>892</v>
      </c>
      <c r="C222" s="99"/>
      <c r="D222" s="99"/>
      <c r="E222" s="99"/>
      <c r="F222" s="99"/>
      <c r="G222" s="99"/>
    </row>
    <row r="223" spans="1:7" ht="12.75">
      <c r="A223" s="65" t="s">
        <v>631</v>
      </c>
      <c r="B223" s="65" t="s">
        <v>893</v>
      </c>
      <c r="C223" s="100"/>
      <c r="D223" s="100"/>
      <c r="E223" s="100"/>
      <c r="F223" s="100"/>
      <c r="G223" s="100"/>
    </row>
  </sheetData>
  <mergeCells count="9">
    <mergeCell ref="A100:G100"/>
    <mergeCell ref="A206:G206"/>
    <mergeCell ref="A1:G1"/>
    <mergeCell ref="A4:G4"/>
    <mergeCell ref="A12:G12"/>
    <mergeCell ref="A64:G64"/>
    <mergeCell ref="A67:G67"/>
    <mergeCell ref="A76:G76"/>
    <mergeCell ref="A83:G83"/>
  </mergeCells>
  <printOptions horizontalCentered="1"/>
  <pageMargins left="0.75" right="0.75" top="1" bottom="1" header="0.492125985" footer="0.492125985"/>
  <pageSetup fitToHeight="0" horizontalDpi="300" verticalDpi="300" orientation="portrait" paperSize="9" r:id="rId1"/>
  <headerFooter alignWithMargins="0">
    <oddHeader>&amp;C&amp;8ANNEX B: EXPOSURES OF THE PUBLIC AND WORKERS FROM VARIOUS SOURCES OF RADIATION</oddHeader>
    <oddFooter>&amp;L&amp;8Table &amp;A&amp;C&amp;8Page &amp;P of &amp;N&amp;R&amp;8UNSCEAR 2008 Report</oddFooter>
  </headerFooter>
  <rowBreaks count="6" manualBreakCount="6">
    <brk id="54" max="255" man="1"/>
    <brk id="99" max="255" man="1"/>
    <brk id="153" max="255" man="1"/>
    <brk id="205" max="255" man="1"/>
    <brk id="228" max="255" man="1"/>
    <brk id="2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UNSCEAR secretariat, Vienna, Austria</Manager>
  <Company>United Nations (UN)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B: Exposures of the public and workers from various sources of radiation (public exposure)</dc:title>
  <dc:subject>Sources and effects of ionizing radiation, UNSCEAR 2008</dc:subject>
  <dc:creator>United Nations Scientific Committee on the Effects of Atomic Radiation (UNSCEAR)</dc:creator>
  <cp:keywords/>
  <dc:description>Workbook with 14 worksheets (tables A-1 to A-14). Distributed on CD-ROM.  July 2010. Sales No. E.10.XI.3.
</dc:description>
  <cp:lastModifiedBy>crick</cp:lastModifiedBy>
  <cp:lastPrinted>2010-05-26T10:58:40Z</cp:lastPrinted>
  <dcterms:created xsi:type="dcterms:W3CDTF">2007-01-08T11:46:18Z</dcterms:created>
  <dcterms:modified xsi:type="dcterms:W3CDTF">2010-07-07T15:24:18Z</dcterms:modified>
  <cp:category/>
  <cp:version/>
  <cp:contentType/>
  <cp:contentStatus/>
</cp:coreProperties>
</file>